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uber\Downloads\"/>
    </mc:Choice>
  </mc:AlternateContent>
  <xr:revisionPtr revIDLastSave="0" documentId="8_{5282F075-AA49-46E0-8B4F-5B42BC88841A}" xr6:coauthVersionLast="47" xr6:coauthVersionMax="47" xr10:uidLastSave="{00000000-0000-0000-0000-000000000000}"/>
  <bookViews>
    <workbookView xWindow="-108" yWindow="-108" windowWidth="23256" windowHeight="13896" activeTab="1" xr2:uid="{00000000-000D-0000-FFFF-FFFF00000000}"/>
  </bookViews>
  <sheets>
    <sheet name="ENDESA" sheetId="1" r:id="rId1"/>
    <sheet name="NATURGY" sheetId="2" r:id="rId2"/>
    <sheet name="REPSOL." sheetId="7" r:id="rId3"/>
    <sheet name="IBERDROLA" sheetId="3" r:id="rId4"/>
    <sheet name="GANA" sheetId="6" r:id="rId5"/>
    <sheet name="TOTAL." sheetId="8" r:id="rId6"/>
    <sheet name="TOTAL" sheetId="4" state="hidden" r:id="rId7"/>
    <sheet name="REPSOL" sheetId="5" state="hidden" r:id="rId8"/>
  </sheets>
  <externalReferences>
    <externalReference r:id="rId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98" i="2" l="1"/>
  <c r="G98" i="2"/>
  <c r="AX95" i="2"/>
  <c r="G95" i="2"/>
  <c r="AE95" i="2" s="1"/>
  <c r="AF95" i="2" s="1"/>
  <c r="F95" i="2"/>
  <c r="BF94" i="2"/>
  <c r="BB94" i="2"/>
  <c r="AX94" i="2"/>
  <c r="AU94" i="2"/>
  <c r="AZ94" i="2" s="1"/>
  <c r="AS94" i="2"/>
  <c r="AK94" i="2"/>
  <c r="AE94" i="2"/>
  <c r="AB94" i="2"/>
  <c r="X94" i="2"/>
  <c r="W94" i="2"/>
  <c r="R94" i="2"/>
  <c r="S94" i="2" s="1"/>
  <c r="I94" i="2"/>
  <c r="H94" i="2"/>
  <c r="G94" i="2"/>
  <c r="F94" i="2"/>
  <c r="BF93" i="2"/>
  <c r="BB93" i="2"/>
  <c r="AX93" i="2"/>
  <c r="AS93" i="2"/>
  <c r="AK93" i="2"/>
  <c r="AB93" i="2"/>
  <c r="X93" i="2"/>
  <c r="W93" i="2"/>
  <c r="G93" i="2"/>
  <c r="R93" i="2" s="1"/>
  <c r="U93" i="2" s="1"/>
  <c r="F93" i="2"/>
  <c r="H86" i="2"/>
  <c r="G86" i="2"/>
  <c r="BF82" i="2"/>
  <c r="BB82" i="2"/>
  <c r="AX82" i="2"/>
  <c r="AS82" i="2"/>
  <c r="AK82" i="2"/>
  <c r="AE82" i="2"/>
  <c r="AB82" i="2"/>
  <c r="X82" i="2"/>
  <c r="W82" i="2"/>
  <c r="G82" i="2"/>
  <c r="H82" i="2" s="1"/>
  <c r="F82" i="2"/>
  <c r="AS81" i="2"/>
  <c r="G81" i="2"/>
  <c r="BD81" i="2" s="1"/>
  <c r="F81" i="2"/>
  <c r="BF80" i="2"/>
  <c r="BD80" i="2"/>
  <c r="BB80" i="2"/>
  <c r="AX80" i="2"/>
  <c r="AV80" i="2"/>
  <c r="AS80" i="2"/>
  <c r="AK80" i="2"/>
  <c r="AE80" i="2"/>
  <c r="AH80" i="2" s="1"/>
  <c r="AB80" i="2"/>
  <c r="X80" i="2"/>
  <c r="W80" i="2"/>
  <c r="R80" i="2"/>
  <c r="H80" i="2"/>
  <c r="G80" i="2"/>
  <c r="AU80" i="2" s="1"/>
  <c r="AZ80" i="2" s="1"/>
  <c r="F80" i="2"/>
  <c r="BF79" i="2"/>
  <c r="BB79" i="2"/>
  <c r="AS79" i="2"/>
  <c r="AR79" i="2"/>
  <c r="AK79" i="2"/>
  <c r="AB79" i="2"/>
  <c r="X79" i="2"/>
  <c r="W79" i="2"/>
  <c r="G79" i="2"/>
  <c r="H79" i="2" s="1"/>
  <c r="BA79" i="2" s="1"/>
  <c r="F79" i="2"/>
  <c r="BF78" i="2"/>
  <c r="BB78" i="2"/>
  <c r="AX78" i="2"/>
  <c r="AS78" i="2"/>
  <c r="AK78" i="2"/>
  <c r="AE78" i="2"/>
  <c r="AB78" i="2"/>
  <c r="X78" i="2"/>
  <c r="W78" i="2"/>
  <c r="G78" i="2"/>
  <c r="F78" i="2"/>
  <c r="AS77" i="2"/>
  <c r="G77" i="2"/>
  <c r="BD77" i="2" s="1"/>
  <c r="F77" i="2"/>
  <c r="BD76" i="2"/>
  <c r="AE76" i="2"/>
  <c r="AF76" i="2" s="1"/>
  <c r="G76" i="2"/>
  <c r="R76" i="2" s="1"/>
  <c r="U76" i="2" s="1"/>
  <c r="F76" i="2"/>
  <c r="I76" i="2" s="1"/>
  <c r="BF75" i="2"/>
  <c r="BB75" i="2"/>
  <c r="AX75" i="2"/>
  <c r="AS75" i="2"/>
  <c r="AK75" i="2"/>
  <c r="AB75" i="2"/>
  <c r="X75" i="2"/>
  <c r="W75" i="2"/>
  <c r="I75" i="2"/>
  <c r="G75" i="2"/>
  <c r="H75" i="2" s="1"/>
  <c r="F75" i="2"/>
  <c r="BF74" i="2"/>
  <c r="BD74" i="2"/>
  <c r="BB74" i="2"/>
  <c r="AX74" i="2"/>
  <c r="AS74" i="2"/>
  <c r="AK74" i="2"/>
  <c r="AB74" i="2"/>
  <c r="X74" i="2"/>
  <c r="W74" i="2"/>
  <c r="G74" i="2"/>
  <c r="R74" i="2" s="1"/>
  <c r="S74" i="2" s="1"/>
  <c r="F74" i="2"/>
  <c r="BF73" i="2"/>
  <c r="BD73" i="2"/>
  <c r="BB73" i="2"/>
  <c r="AX73" i="2"/>
  <c r="AU73" i="2"/>
  <c r="AS73" i="2"/>
  <c r="AB73" i="2"/>
  <c r="X73" i="2"/>
  <c r="W73" i="2" s="1"/>
  <c r="G73" i="2"/>
  <c r="R73" i="2" s="1"/>
  <c r="S73" i="2" s="1"/>
  <c r="F73" i="2"/>
  <c r="W36" i="2"/>
  <c r="H36" i="2" s="1"/>
  <c r="V36" i="2"/>
  <c r="G36" i="2" s="1"/>
  <c r="W35" i="2"/>
  <c r="H35" i="2" s="1"/>
  <c r="V35" i="2"/>
  <c r="G35" i="2" s="1"/>
  <c r="W34" i="2"/>
  <c r="H34" i="2" s="1"/>
  <c r="V34" i="2"/>
  <c r="G34" i="2" s="1"/>
  <c r="W33" i="2"/>
  <c r="H33" i="2" s="1"/>
  <c r="V33" i="2"/>
  <c r="G33" i="2" s="1"/>
  <c r="W32" i="2"/>
  <c r="H32" i="2" s="1"/>
  <c r="V32" i="2"/>
  <c r="G32" i="2" s="1"/>
  <c r="G29" i="2"/>
  <c r="AB27" i="2"/>
  <c r="V27" i="2"/>
  <c r="G27" i="2" s="1"/>
  <c r="U27" i="2"/>
  <c r="F27" i="2" s="1"/>
  <c r="K27" i="2"/>
  <c r="AD26" i="2"/>
  <c r="AC26" i="2"/>
  <c r="AB26" i="2"/>
  <c r="V26" i="2"/>
  <c r="U26" i="2"/>
  <c r="F26" i="2" s="1"/>
  <c r="K26" i="2"/>
  <c r="G26" i="2"/>
  <c r="F23" i="2"/>
  <c r="Y18" i="2"/>
  <c r="X18" i="2"/>
  <c r="V18" i="2"/>
  <c r="H18" i="2"/>
  <c r="G18" i="2"/>
  <c r="Y17" i="2"/>
  <c r="X17" i="2"/>
  <c r="V17" i="2"/>
  <c r="G17" i="2" s="1"/>
  <c r="H17" i="2"/>
  <c r="Y16" i="2"/>
  <c r="X16" i="2"/>
  <c r="H16" i="2" s="1"/>
  <c r="V16" i="2"/>
  <c r="G16" i="2" s="1"/>
  <c r="T16" i="2"/>
  <c r="S16" i="2"/>
  <c r="Y15" i="2"/>
  <c r="T15" i="2"/>
  <c r="S15" i="2"/>
  <c r="X15" i="2" s="1"/>
  <c r="H15" i="2" s="1"/>
  <c r="Y14" i="2"/>
  <c r="T14" i="2"/>
  <c r="S14" i="2"/>
  <c r="X14" i="2" s="1"/>
  <c r="H14" i="2" s="1"/>
  <c r="G13" i="2"/>
  <c r="H11" i="2"/>
  <c r="G11" i="2"/>
  <c r="F11" i="2"/>
  <c r="AH10" i="2"/>
  <c r="AD10" i="2"/>
  <c r="J10" i="2" s="1"/>
  <c r="AC10" i="2"/>
  <c r="I10" i="2" s="1"/>
  <c r="U10" i="2"/>
  <c r="F10" i="2" s="1"/>
  <c r="T10" i="2"/>
  <c r="S10" i="2"/>
  <c r="AB10" i="2" s="1"/>
  <c r="H10" i="2" s="1"/>
  <c r="AH9" i="2"/>
  <c r="T9" i="2"/>
  <c r="S9" i="2"/>
  <c r="AB9" i="2" s="1"/>
  <c r="H9" i="2" s="1"/>
  <c r="F7" i="2"/>
  <c r="F130" i="1"/>
  <c r="F129" i="1"/>
  <c r="F128" i="1"/>
  <c r="F127" i="1"/>
  <c r="F122" i="1"/>
  <c r="F121" i="1"/>
  <c r="F120" i="1"/>
  <c r="F119" i="1"/>
  <c r="F118" i="1"/>
  <c r="F117" i="1"/>
  <c r="F116" i="1"/>
  <c r="F111" i="1"/>
  <c r="F110" i="1"/>
  <c r="F109" i="1"/>
  <c r="F108" i="1"/>
  <c r="F107" i="1"/>
  <c r="F106" i="1"/>
  <c r="F105" i="1"/>
  <c r="M96" i="1"/>
  <c r="E96" i="1"/>
  <c r="M95" i="1"/>
  <c r="E95" i="1"/>
  <c r="M87" i="1"/>
  <c r="E87" i="1"/>
  <c r="M86" i="1"/>
  <c r="E86" i="1"/>
  <c r="G65" i="1"/>
  <c r="E65" i="1"/>
  <c r="G64" i="1"/>
  <c r="E64" i="1"/>
  <c r="G63" i="1"/>
  <c r="E63" i="1"/>
  <c r="G62" i="1"/>
  <c r="E62" i="1"/>
  <c r="G61" i="1"/>
  <c r="E61" i="1"/>
  <c r="G56" i="1"/>
  <c r="E56" i="1"/>
  <c r="G55" i="1"/>
  <c r="E55" i="1"/>
  <c r="G54" i="1"/>
  <c r="E54" i="1"/>
  <c r="G53" i="1"/>
  <c r="E53" i="1"/>
  <c r="G52" i="1"/>
  <c r="E52" i="1"/>
  <c r="E44" i="1"/>
  <c r="E43" i="1"/>
  <c r="E42" i="1"/>
  <c r="E41" i="1"/>
  <c r="E40" i="1"/>
  <c r="E39" i="1"/>
  <c r="E38" i="1"/>
  <c r="E34" i="1"/>
  <c r="E33" i="1"/>
  <c r="E32" i="1"/>
  <c r="E31" i="1"/>
  <c r="E30" i="1"/>
  <c r="E29" i="1"/>
  <c r="E28" i="1"/>
  <c r="E22" i="1"/>
  <c r="E21" i="1"/>
  <c r="E20" i="1"/>
  <c r="E19" i="1"/>
  <c r="E18" i="1"/>
  <c r="E17" i="1"/>
  <c r="E16" i="1"/>
  <c r="E12" i="1"/>
  <c r="E11" i="1"/>
  <c r="E10" i="1"/>
  <c r="E9" i="1"/>
  <c r="E8" i="1"/>
  <c r="E7" i="1"/>
  <c r="E6" i="1"/>
  <c r="G7" i="7"/>
  <c r="G6" i="7"/>
  <c r="G5" i="7"/>
  <c r="G4" i="7"/>
  <c r="G3" i="7"/>
  <c r="AR75" i="2" l="1"/>
  <c r="BA75" i="2"/>
  <c r="AJ75" i="2"/>
  <c r="AW75" i="2"/>
  <c r="AA75" i="2"/>
  <c r="BE75" i="2"/>
  <c r="AA82" i="2"/>
  <c r="AR82" i="2"/>
  <c r="BA82" i="2"/>
  <c r="AW82" i="2"/>
  <c r="AJ82" i="2"/>
  <c r="BE82" i="2"/>
  <c r="BE80" i="2"/>
  <c r="AA80" i="2"/>
  <c r="AR80" i="2"/>
  <c r="BA80" i="2"/>
  <c r="AJ80" i="2"/>
  <c r="AH82" i="2"/>
  <c r="AF82" i="2"/>
  <c r="S76" i="2"/>
  <c r="BD78" i="2"/>
  <c r="R78" i="2"/>
  <c r="BE94" i="2"/>
  <c r="AA94" i="2"/>
  <c r="AR94" i="2"/>
  <c r="BA94" i="2"/>
  <c r="AJ94" i="2"/>
  <c r="AW94" i="2"/>
  <c r="U74" i="2"/>
  <c r="S93" i="2"/>
  <c r="AF78" i="2"/>
  <c r="AH78" i="2"/>
  <c r="U80" i="2"/>
  <c r="S80" i="2"/>
  <c r="AH94" i="2"/>
  <c r="AF94" i="2"/>
  <c r="AE75" i="2"/>
  <c r="R75" i="2"/>
  <c r="AU82" i="2"/>
  <c r="AU75" i="2"/>
  <c r="AU78" i="2"/>
  <c r="AH95" i="2"/>
  <c r="H78" i="2"/>
  <c r="AV94" i="2"/>
  <c r="AW80" i="2"/>
  <c r="AJ79" i="2"/>
  <c r="AA79" i="2"/>
  <c r="BE79" i="2"/>
  <c r="BD82" i="2"/>
  <c r="R82" i="2"/>
  <c r="AZ73" i="2"/>
  <c r="AV73" i="2"/>
  <c r="U73" i="2"/>
  <c r="AF80" i="2"/>
  <c r="BD75" i="2"/>
  <c r="H77" i="2"/>
  <c r="AR77" i="2" s="1"/>
  <c r="BD79" i="2"/>
  <c r="H81" i="2"/>
  <c r="AR81" i="2" s="1"/>
  <c r="H95" i="2"/>
  <c r="AW95" i="2" s="1"/>
  <c r="AH76" i="2"/>
  <c r="AE79" i="2"/>
  <c r="U94" i="2"/>
  <c r="R95" i="2"/>
  <c r="AE73" i="2"/>
  <c r="AU74" i="2"/>
  <c r="H76" i="2"/>
  <c r="R79" i="2"/>
  <c r="AE74" i="2"/>
  <c r="AU95" i="2"/>
  <c r="AU79" i="2"/>
  <c r="H73" i="2"/>
  <c r="AU76" i="2"/>
  <c r="AU93" i="2"/>
  <c r="H74" i="2"/>
  <c r="H93" i="2"/>
  <c r="AE93" i="2"/>
  <c r="U9" i="2"/>
  <c r="F9" i="2" s="1"/>
  <c r="V15" i="2"/>
  <c r="G15" i="2" s="1"/>
  <c r="V9" i="2"/>
  <c r="G9" i="2" s="1"/>
  <c r="V14" i="2"/>
  <c r="G14" i="2" s="1"/>
  <c r="V10" i="2"/>
  <c r="G10" i="2" s="1"/>
  <c r="AH73" i="2" l="1"/>
  <c r="AF73" i="2"/>
  <c r="BA73" i="2"/>
  <c r="AW73" i="2"/>
  <c r="AA73" i="2"/>
  <c r="AR73" i="2"/>
  <c r="BE73" i="2"/>
  <c r="AV79" i="2"/>
  <c r="AW79" i="2" s="1"/>
  <c r="AX79" i="2" s="1"/>
  <c r="AY79" i="2" s="1"/>
  <c r="AZ79" i="2"/>
  <c r="S78" i="2"/>
  <c r="U78" i="2"/>
  <c r="AH79" i="2"/>
  <c r="AF79" i="2"/>
  <c r="AF75" i="2"/>
  <c r="AH75" i="2"/>
  <c r="U79" i="2"/>
  <c r="S79" i="2"/>
  <c r="AA78" i="2"/>
  <c r="AR78" i="2"/>
  <c r="BA78" i="2"/>
  <c r="AJ78" i="2"/>
  <c r="AW78" i="2"/>
  <c r="BE78" i="2"/>
  <c r="AW74" i="2"/>
  <c r="BE74" i="2"/>
  <c r="AA74" i="2"/>
  <c r="AR74" i="2"/>
  <c r="BA74" i="2"/>
  <c r="AJ74" i="2"/>
  <c r="U82" i="2"/>
  <c r="S82" i="2"/>
  <c r="AZ76" i="2"/>
  <c r="AV76" i="2"/>
  <c r="AZ75" i="2"/>
  <c r="AV75" i="2"/>
  <c r="U95" i="2"/>
  <c r="S95" i="2"/>
  <c r="AZ82" i="2"/>
  <c r="AV82" i="2"/>
  <c r="U75" i="2"/>
  <c r="S75" i="2"/>
  <c r="AZ95" i="2"/>
  <c r="AV95" i="2"/>
  <c r="AF93" i="2"/>
  <c r="AH93" i="2"/>
  <c r="AF74" i="2"/>
  <c r="AH74" i="2"/>
  <c r="AW93" i="2"/>
  <c r="BE93" i="2"/>
  <c r="AA93" i="2"/>
  <c r="AR93" i="2"/>
  <c r="BA93" i="2"/>
  <c r="AJ93" i="2"/>
  <c r="AV93" i="2"/>
  <c r="AZ93" i="2"/>
  <c r="AV74" i="2"/>
  <c r="AZ74" i="2"/>
  <c r="AZ78" i="2"/>
  <c r="AV78" i="2"/>
</calcChain>
</file>

<file path=xl/sharedStrings.xml><?xml version="1.0" encoding="utf-8"?>
<sst xmlns="http://schemas.openxmlformats.org/spreadsheetml/2006/main" count="1698" uniqueCount="482">
  <si>
    <t>TP €/kW y mes</t>
  </si>
  <si>
    <t>COMBINACIONES</t>
  </si>
  <si>
    <t>PRECIO BASE (€/kWh)</t>
  </si>
  <si>
    <t>DESCUENTO</t>
  </si>
  <si>
    <t>PRECIO FINAL (€/kWh)</t>
  </si>
  <si>
    <t>LUZ SOLA</t>
  </si>
  <si>
    <t>LUZ + EFACTURA</t>
  </si>
  <si>
    <t>LUZ + 360</t>
  </si>
  <si>
    <t>LUZ + 360 + EFACTURA</t>
  </si>
  <si>
    <t>LUZ + GAS</t>
  </si>
  <si>
    <t>LUZ + GAS + EFACTURA</t>
  </si>
  <si>
    <t>LUZ + GAS + EFACTURA + 360</t>
  </si>
  <si>
    <t>PROMO FOREVER</t>
  </si>
  <si>
    <t>720 HORAS</t>
  </si>
  <si>
    <t>OPEN 3.0 TD 15,01 A 30 KW DE POTENCIA</t>
  </si>
  <si>
    <t>MODALIDAD</t>
  </si>
  <si>
    <t>PRECIO BASE</t>
  </si>
  <si>
    <t>DESCUENTO HORAS OPEN</t>
  </si>
  <si>
    <t>DESCUENTO HORAS NO OPEN</t>
  </si>
  <si>
    <t>PRECIO HORAS NO OPEN</t>
  </si>
  <si>
    <t>P1: 1,823</t>
  </si>
  <si>
    <t>P2: 1,009</t>
  </si>
  <si>
    <t>P3: 0,498</t>
  </si>
  <si>
    <t>LABORAL</t>
  </si>
  <si>
    <t>P4: 0,448</t>
  </si>
  <si>
    <t>FIN DE SEMANA</t>
  </si>
  <si>
    <t>P5: 0,334</t>
  </si>
  <si>
    <t>NOCHE</t>
  </si>
  <si>
    <t>P6: 0,245</t>
  </si>
  <si>
    <t>OPEN 3.0 TD 30,01 A 50 KW DE POTENCIA</t>
  </si>
  <si>
    <t>SOLAR PLUS</t>
  </si>
  <si>
    <t>ENERGIA</t>
  </si>
  <si>
    <t>CONSUMIDA</t>
  </si>
  <si>
    <t>EXCEDENTARIA</t>
  </si>
  <si>
    <t>GAS ENDESA RL 1</t>
  </si>
  <si>
    <t>TERMINO FIJO (€/MES)</t>
  </si>
  <si>
    <t>GAS SOLO</t>
  </si>
  <si>
    <t>GAS + EFACTURA</t>
  </si>
  <si>
    <t>GAS + OK GAS</t>
  </si>
  <si>
    <t>GAS + EFCATURA + OK GAS</t>
  </si>
  <si>
    <t>GAS + LUZ</t>
  </si>
  <si>
    <t>GAS + LUZ + EFACTURA</t>
  </si>
  <si>
    <t>GAS + LUZ + EFACTURA + OK GAS</t>
  </si>
  <si>
    <t>GAS ENDESA RL 2</t>
  </si>
  <si>
    <t>GAS ENDESA RL 3</t>
  </si>
  <si>
    <t>Escoger unidades</t>
  </si>
  <si>
    <t>€/kW día</t>
  </si>
  <si>
    <t>Luz: Término potencia</t>
  </si>
  <si>
    <t>Gas: Término fijo</t>
  </si>
  <si>
    <t>TARIFAS GENERALES</t>
  </si>
  <si>
    <t>LUZ</t>
  </si>
  <si>
    <t>Tarifa ATR</t>
  </si>
  <si>
    <t>Código</t>
  </si>
  <si>
    <t>Producto</t>
  </si>
  <si>
    <t>Término energía (€/kWh)</t>
  </si>
  <si>
    <t>Descuento término energía (%)</t>
  </si>
  <si>
    <t>periodo 1</t>
  </si>
  <si>
    <t>periodo 2</t>
  </si>
  <si>
    <t>periodo 3</t>
  </si>
  <si>
    <t>2.0TD</t>
  </si>
  <si>
    <t>E0001</t>
  </si>
  <si>
    <t>Tarifa Por Uso Luz</t>
  </si>
  <si>
    <t>-</t>
  </si>
  <si>
    <t>E0004</t>
  </si>
  <si>
    <t>Tarifa Noche Luz ECO</t>
  </si>
  <si>
    <t>GAS</t>
  </si>
  <si>
    <t>Consumo anual recomendado</t>
  </si>
  <si>
    <t>Término variable (€/kWh)</t>
  </si>
  <si>
    <t>Descuento término variable (%)</t>
  </si>
  <si>
    <t>RL1</t>
  </si>
  <si>
    <t>G0001</t>
  </si>
  <si>
    <t>&lt;= 5 MWh/año</t>
  </si>
  <si>
    <t>RL2</t>
  </si>
  <si>
    <t>&lt;= 15 MWh/año</t>
  </si>
  <si>
    <t>RL3</t>
  </si>
  <si>
    <t>&lt;=50 MWh/año</t>
  </si>
  <si>
    <t>PRODUCTOS</t>
  </si>
  <si>
    <t>TERMINO DE POTENCIA (€/kW año)</t>
  </si>
  <si>
    <t>TERMINO DE ENERGIA (€/kWh)</t>
  </si>
  <si>
    <t>Precio Excedentes</t>
  </si>
  <si>
    <t>DURACION</t>
  </si>
  <si>
    <t>FACTURA ELECT.</t>
  </si>
  <si>
    <t>ENERGIA VERDE</t>
  </si>
  <si>
    <t>CANAL PRESEN</t>
  </si>
  <si>
    <t>TERMINO DE POTENCIA (€/kW dia)</t>
  </si>
  <si>
    <t>P1</t>
  </si>
  <si>
    <t>P2</t>
  </si>
  <si>
    <t>P3</t>
  </si>
  <si>
    <t>P4</t>
  </si>
  <si>
    <t>P5</t>
  </si>
  <si>
    <t>P6</t>
  </si>
  <si>
    <t>Punta</t>
  </si>
  <si>
    <t>Valle</t>
  </si>
  <si>
    <t>Llano</t>
  </si>
  <si>
    <t>No Prom.</t>
  </si>
  <si>
    <t>Prom.</t>
  </si>
  <si>
    <t>%</t>
  </si>
  <si>
    <t>€/Kwh</t>
  </si>
  <si>
    <t>(Precio/Dto)</t>
  </si>
  <si>
    <t>(Obligat.)</t>
  </si>
  <si>
    <t>(GdO)</t>
  </si>
  <si>
    <t>(S/N)</t>
  </si>
  <si>
    <t>€/kWdía</t>
  </si>
  <si>
    <t>2.0TD_2 Plan Exclusivo 15%TE/TP 1p</t>
  </si>
  <si>
    <t>12m</t>
  </si>
  <si>
    <t>N</t>
  </si>
  <si>
    <t>S</t>
  </si>
  <si>
    <t>2.0TD_2 Plan Exclusivo 15%TE/TP 3p</t>
  </si>
  <si>
    <t>2.0TD_2 Plan Especial plus 15%TE 1p</t>
  </si>
  <si>
    <t>2.0TD_2 Plan Hogar Especial</t>
  </si>
  <si>
    <t>36m / 12m</t>
  </si>
  <si>
    <t>2.0TD_2 Plan Estable</t>
  </si>
  <si>
    <t>60m / 12m</t>
  </si>
  <si>
    <t>2.0TD_2 Plan Más Ahorro</t>
  </si>
  <si>
    <t>60m / 12m*</t>
  </si>
  <si>
    <t>2.0TD_2 Plan Ahorro Inteligente 8 horas</t>
  </si>
  <si>
    <t>60m / 24m</t>
  </si>
  <si>
    <t>2.0TD_2 Plan Estable MI Iberdrola</t>
  </si>
  <si>
    <t>2.0TD_2 Plan Verano</t>
  </si>
  <si>
    <t>2.0TD_2 Plan Estable Comunidades de Propietarios</t>
  </si>
  <si>
    <t>24m</t>
  </si>
  <si>
    <t>2.0TD_2 Plan Solar</t>
  </si>
  <si>
    <t>s/ dto</t>
  </si>
  <si>
    <t>2.0TD_2 Plan Recarga Inteligente</t>
  </si>
  <si>
    <t>2.0TD_2 Impulsa 24h</t>
  </si>
  <si>
    <t>2.0TD_2 Plan OMIE</t>
  </si>
  <si>
    <t>s/ dto (únicamente para fidelización)</t>
  </si>
  <si>
    <t>PVPC</t>
  </si>
  <si>
    <t>2.0TD_2 Plan OMIE Comunidades</t>
  </si>
  <si>
    <t>2.0TD_3 Plan Exclusivo 15%TE/TP 1p</t>
  </si>
  <si>
    <t>2.0TD_3 Plan Exclusivo 15%TE/TP 3p</t>
  </si>
  <si>
    <t>2.0TD_3 Plan Especial plus 15%TE 1p</t>
  </si>
  <si>
    <t>2.0TD_3 Plan Hogar Especial</t>
  </si>
  <si>
    <t>2.0TD_3 Plan Estable</t>
  </si>
  <si>
    <t>2.0TD_3 Plan Más Ahorro</t>
  </si>
  <si>
    <t>2.0TD_3 Plan Ahorro Inteligente 8 horas</t>
  </si>
  <si>
    <t>2.0TD_3 Plan Estable MI Iberdrola</t>
  </si>
  <si>
    <t>2.0TD_3 Plan Verano</t>
  </si>
  <si>
    <t>2.0TD_3 Plan Estable Comunidades de Propietarios</t>
  </si>
  <si>
    <t>2.0TD_3 Plan Solar</t>
  </si>
  <si>
    <t>2.0TD_3 Plan Recarga Inteligente</t>
  </si>
  <si>
    <t>2.0TD_3 Impulsa 24h</t>
  </si>
  <si>
    <t>2.0TD_3 Plan OMIE</t>
  </si>
  <si>
    <t>2.0TD_3 Plan OMIE Comunidades</t>
  </si>
  <si>
    <t>2.0TD Eventual/Temporal (s/IE)</t>
  </si>
  <si>
    <t>3.0TD Impulsa 24h</t>
  </si>
  <si>
    <t>20% s/Te (+5% si UUEEn)</t>
  </si>
  <si>
    <t>3.0TD Impulsa Zero+</t>
  </si>
  <si>
    <t>20% s/Te 1º año y 10% s/Te 2º año (+5% si UUEEn)</t>
  </si>
  <si>
    <t>3.0TD Impulsa Negocio</t>
  </si>
  <si>
    <t>3.0TD Impulsa Valle</t>
  </si>
  <si>
    <t>3.0TD Impulsa Estable</t>
  </si>
  <si>
    <t>20% s/Te y TP (+5% TE si UUEEn)</t>
  </si>
  <si>
    <t>3.0TD Comunidad Exclusivo</t>
  </si>
  <si>
    <t>20% s/Te (+5% si ACP) + 5% s/te 2año</t>
  </si>
  <si>
    <t>3.0TD Comunidad Impulsa</t>
  </si>
  <si>
    <t>3.0TD Comunidad Optima</t>
  </si>
  <si>
    <t>3.0TD Plan Vehículo Eléctrico</t>
  </si>
  <si>
    <t>3.0TD Plan Regantes</t>
  </si>
  <si>
    <t>3.0TD Plan Exclusivo 15%TE</t>
  </si>
  <si>
    <t>15% s/Te</t>
  </si>
  <si>
    <t>3.0TD Empresas 10%TE</t>
  </si>
  <si>
    <t>10% s/Te</t>
  </si>
  <si>
    <t>3.0TD Empresa Plus</t>
  </si>
  <si>
    <t>dto 0,02€/Kwh si consumo &gt;40MWh/a</t>
  </si>
  <si>
    <t>3.0TD Plan Especial 15%TE</t>
  </si>
  <si>
    <t>3.0TD Plan OMIE 0</t>
  </si>
  <si>
    <t>3.0TD Plan OMIE 1</t>
  </si>
  <si>
    <t>3.0TD Plan OMIE 2</t>
  </si>
  <si>
    <t>3.0TD Plan OMIE 3</t>
  </si>
  <si>
    <t>3.0TD Eventual/Temporal (s/IE)</t>
  </si>
  <si>
    <t>6.1TD</t>
  </si>
  <si>
    <t>6.1TD Plan Exclusivo 15%TE</t>
  </si>
  <si>
    <t>6.1TD Empresas 10%TE</t>
  </si>
  <si>
    <t>6.1TD Plan Especial 15%TE</t>
  </si>
  <si>
    <t>6.1TD Empresa Plus</t>
  </si>
  <si>
    <t>dto 0,01€/Kwh si consumo &gt;100MWh/a</t>
  </si>
  <si>
    <t>6.1TD Plan Verde 15%TE</t>
  </si>
  <si>
    <t>6.1TD Plan Regantes</t>
  </si>
  <si>
    <t>6.1TD Plan OMIE 0</t>
  </si>
  <si>
    <t>6.1TD Plan OMIE 2</t>
  </si>
  <si>
    <t>6.1TD Eventual/Temporal (s/IE)</t>
  </si>
  <si>
    <t>6.2TD Plan OMIE 1</t>
  </si>
  <si>
    <t>6.2TD Eventual/Temporal (s/IE)</t>
  </si>
  <si>
    <t>6.3TD Plan OMIE 1</t>
  </si>
  <si>
    <t>6.3TD Eventual/Temporal (s/IE)</t>
  </si>
  <si>
    <t>6.4TD Plan OMIE 1</t>
  </si>
  <si>
    <t>6.4TD Eventual/Temporal (s/IE)</t>
  </si>
  <si>
    <t>RL1 a RL3</t>
  </si>
  <si>
    <t>RL.1 Exclusivo 10%TF/TV</t>
  </si>
  <si>
    <t>10% Tf/Tv (15% Tf/Tv si PMG)</t>
  </si>
  <si>
    <t>RL.1 Especial 15%TF/TV</t>
  </si>
  <si>
    <t>15% Tf/Tv (20% Tf/Tv si PMG)</t>
  </si>
  <si>
    <t>RL.2 Exclusivo 10%TF/TV</t>
  </si>
  <si>
    <t>RL.2 Especial 15%TF/TV</t>
  </si>
  <si>
    <t>RL.3 Exclusivo 10%TF/TV</t>
  </si>
  <si>
    <t>RL.3 Especial 15%TF/TV</t>
  </si>
  <si>
    <t>RL4 a RL6</t>
  </si>
  <si>
    <t>RL.4 Indexada</t>
  </si>
  <si>
    <t>RL.5 Indexada</t>
  </si>
  <si>
    <t>Características</t>
  </si>
  <si>
    <t>Impuestos</t>
  </si>
  <si>
    <t>Promociones</t>
  </si>
  <si>
    <t>€/mes</t>
  </si>
  <si>
    <t>Urgencias Eléctricas</t>
  </si>
  <si>
    <t>Solo clientes residenciales</t>
  </si>
  <si>
    <t>Sujeto a IVA, IGIC o IPSI.</t>
  </si>
  <si>
    <t>2 meses gratis</t>
  </si>
  <si>
    <t>Pack Iberdrola Hogar</t>
  </si>
  <si>
    <t>3 meses al 50% de descuento</t>
  </si>
  <si>
    <t>Protección Eléctrica Hogar Plus</t>
  </si>
  <si>
    <t>Protección Eléctrica Hogar</t>
  </si>
  <si>
    <t>Proteccion Eléctrodomésticos</t>
  </si>
  <si>
    <t>Protección Electrodomésticos 10</t>
  </si>
  <si>
    <t>Protección Climatización</t>
  </si>
  <si>
    <t>Hogar Digital</t>
  </si>
  <si>
    <t>Asistente Smart Iberdrola</t>
  </si>
  <si>
    <t>3 meses gratis</t>
  </si>
  <si>
    <t>Asistente Smart Hogar</t>
  </si>
  <si>
    <t>Asistente Smart Empresas</t>
  </si>
  <si>
    <t>Solo PYMES y autónomos</t>
  </si>
  <si>
    <t>Pack Mantenimiento Gas</t>
  </si>
  <si>
    <t>Protección Gas</t>
  </si>
  <si>
    <t>Asistencia Gas</t>
  </si>
  <si>
    <t>Seguro Protección de Pagos Plus</t>
  </si>
  <si>
    <t>Incluye IPS, recargo CCS y mediación. No sujeto a IVA, IGIC o IPSI.</t>
  </si>
  <si>
    <t>Seguro Protección de Pagos Autónomos</t>
  </si>
  <si>
    <t>Solo autónomos</t>
  </si>
  <si>
    <t>SPP Plus Mascotas</t>
  </si>
  <si>
    <t>Seguro Protección de Pagos Esencial</t>
  </si>
  <si>
    <t>I+Pack Mobility</t>
  </si>
  <si>
    <t>4 meses al 50% de descuento</t>
  </si>
  <si>
    <t>I+Help Mobility</t>
  </si>
  <si>
    <t>I+Repair Mobility</t>
  </si>
  <si>
    <t>I+Pack Solar</t>
  </si>
  <si>
    <t>I+Check Solar</t>
  </si>
  <si>
    <t>I+Repair Solar</t>
  </si>
  <si>
    <t>6 meses gratis</t>
  </si>
  <si>
    <t>I+Check Aerotermia</t>
  </si>
  <si>
    <t>I+Repair Aerotermia</t>
  </si>
  <si>
    <t>Asistencia Informatica Negocios</t>
  </si>
  <si>
    <t>Asistencia Electricas Negocios &lt;15kW</t>
  </si>
  <si>
    <t>Asistencia Electricas Negocios 15-25kW</t>
  </si>
  <si>
    <t>Asistencia Electricas Negocios &gt;25kW</t>
  </si>
  <si>
    <t>Urgencias Electricas Negocios &lt;15kW</t>
  </si>
  <si>
    <t>2 meses al 50% de descuento</t>
  </si>
  <si>
    <t>Urgencias Electricas Negocios 15-25kW</t>
  </si>
  <si>
    <t>Urgencias Electricas Negocios &gt;25kW</t>
  </si>
  <si>
    <t>Asistencia Comunidades de Propietarios &lt;10kW</t>
  </si>
  <si>
    <t>Solo Comunidades de Propietarios</t>
  </si>
  <si>
    <t>Asistencia Comunidades de Propietarios 10-15kW</t>
  </si>
  <si>
    <t>Asistencia Comunidades de Propietarios &gt;15kW</t>
  </si>
  <si>
    <t>Asistencia Comunidades de Propietarios T1T2</t>
  </si>
  <si>
    <t>Asistencia Comunidades de Propietarios T3T4</t>
  </si>
  <si>
    <t>Para todos</t>
  </si>
  <si>
    <t>Buenas tardes, os adjunto la nueva oferta comercial que entra en vigor este miércoles 11 con las siguientes novedades:</t>
  </si>
  <si>
    <t>Mantenemos las mismas tarifas actuales para nuevos clientes de solo LUZ y añadimos nuevas tarifas para nuevos clientes DUALES (el cliente debe contratar ambas nuevas energías en una única oferta dual. Si ya dispone de alguna energía con TotalEnergies, no se aplican estas tarifas DUALES exclusivas para nuevos clientes.</t>
  </si>
  <si>
    <t>Mejoramos considerablemente nuestras tarifas de solo GAS y añadimos nuevas tarifas para nuevos clientes DUALES (el cliente debe contratar ambas nuevas energías en una única oferta dual. Si ya dispone de alguna energía con TotalEnergies, no se aplican estas tarifas DUALES exclusivas para nuevos clientes.</t>
  </si>
  <si>
    <t>Se mantiene el 2% de descuento adicional en consumo de luz y el 10% de descuento adicional en termino fijo de gas si se contrata FACILITA</t>
  </si>
  <si>
    <t>Actualizamos los precios de las 2 modalidades de FACILITA e incluimos la opción CLIMA sin coste adicional en las prestaciones de ambos servicios.</t>
  </si>
  <si>
    <t>Lanzamos una nueva campaña con descuento directo en factura por cada energía contratada.</t>
  </si>
  <si>
    <t>Luz: 5€/mes (impuestos incluidos) durante 6 meses</t>
  </si>
  <si>
    <t>Gas: 5€/mes (impuestos incluidos) durante 6 meses</t>
  </si>
  <si>
    <t>Luz y gas: 2,5€/mes por cada energía contratada (impuestos incluidos) durante 12 meses</t>
  </si>
  <si>
    <t>Promoción válida para nuevas contrataciones desde el 11/2/26 hasta el 01/3/26)</t>
  </si>
  <si>
    <t xml:space="preserve"> precios para 2.0TD alto valor:</t>
  </si>
  <si>
    <t>ENERGIA _0,1399 POTENCIA_0,081917 SIN MANTENIMIENTO</t>
  </si>
  <si>
    <t>ENERGIA_0,1299 POTENCIA_0,081917 CON MANTENIMIENTO 5,78€/SIN IVA LOS DOS PRIMEROS MESES GRATUITOS</t>
  </si>
  <si>
    <t xml:space="preserve"> gas medio tienes:</t>
  </si>
  <si>
    <t>RL.1 TERMINO VARIABLE_0,0899 TERMINO FIJO_0,23</t>
  </si>
  <si>
    <t>RL.1 TERMINO VARIABLE_0,0799 TERMINO FIJO_0,23 CON MENTENIMIENTO 11,15€/SIN IVA LOS DOS PRIMEROS MESES GRATUITOS</t>
  </si>
  <si>
    <t xml:space="preserve">TARIFA LUZ FIJA 24H SIN PERMANENCIA </t>
  </si>
  <si>
    <t>TARIFA LUZ FIJA 24H CON PERMANENCIA</t>
  </si>
  <si>
    <t>PRECIO  HORAS OPEN</t>
  </si>
  <si>
    <t xml:space="preserve">PLANA </t>
  </si>
  <si>
    <t xml:space="preserve">DIA </t>
  </si>
  <si>
    <t xml:space="preserve">Punta </t>
  </si>
  <si>
    <r>
      <rPr>
        <b/>
        <sz val="20"/>
        <color rgb="FFFFFFFF"/>
        <rFont val="IberPangea"/>
        <family val="2"/>
      </rPr>
      <t xml:space="preserve">ELECTRICIDAD -  2.0TD  </t>
    </r>
    <r>
      <rPr>
        <b/>
        <sz val="16"/>
        <color rgb="FFFFFFFF"/>
        <rFont val="IberPangea"/>
        <family val="2"/>
      </rPr>
      <t xml:space="preserve"> [P1 =&lt; 15kW] Baja Tensión</t>
    </r>
  </si>
  <si>
    <t>2.0TD _ 2     P1 &lt;= 10kW</t>
  </si>
  <si>
    <t>15% s/Te y Tp (+5% PyS Tier 1 +2% PyS Tier 2)</t>
  </si>
  <si>
    <t>2.0TD_2 Plan Exclusivo Permanencia 15%TE/TP 1p</t>
  </si>
  <si>
    <t>15% s/Te (+5% PyS Tier 1 +2% PyS Tier 2)</t>
  </si>
  <si>
    <t>2.0TD_2 Plan Supertranquilidad</t>
  </si>
  <si>
    <t>120m / 12m</t>
  </si>
  <si>
    <t>10% / 15% / 20% /25% / 30% Te (+5% PyS Tier 1 +2% PyS Tier 2)</t>
  </si>
  <si>
    <t>100€  en Mi Iberdrola  (+5% PyS Tier 1 +2% PyS Tier 2)</t>
  </si>
  <si>
    <t>15% s/Tp (+5% PyS Tier 1 +2% PyS Tier 2)</t>
  </si>
  <si>
    <t>20% s/Te (+5% PyS Tier 1 +2% PyS Tier 2)</t>
  </si>
  <si>
    <t>2.0TD _ 3     P1 &gt; 10kW</t>
  </si>
  <si>
    <t>2.0TD_3 Plan Exclusivo Permanencia 15%TE/TP 1p</t>
  </si>
  <si>
    <t>2.0TD_3 Plan Supertranquilidad</t>
  </si>
  <si>
    <t/>
  </si>
  <si>
    <r>
      <rPr>
        <b/>
        <sz val="20"/>
        <color rgb="FFFFFFFF"/>
        <rFont val="IberPangea"/>
        <family val="2"/>
      </rPr>
      <t xml:space="preserve">ELECTRICIDAD -  3.0TD  </t>
    </r>
    <r>
      <rPr>
        <b/>
        <sz val="16"/>
        <color rgb="FFFFFFFF"/>
        <rFont val="IberPangea"/>
        <family val="2"/>
      </rPr>
      <t xml:space="preserve"> [P &gt; 15kW] Baja Tensión</t>
    </r>
  </si>
  <si>
    <t>3.0TD Plan Exclusivo 30%TE</t>
  </si>
  <si>
    <t>30% s/Te</t>
  </si>
  <si>
    <r>
      <rPr>
        <b/>
        <sz val="20"/>
        <color rgb="FFFFFFFF"/>
        <rFont val="IberPangea"/>
        <family val="2"/>
      </rPr>
      <t xml:space="preserve">ELECTRICIDAD -  6.XTD  </t>
    </r>
    <r>
      <rPr>
        <b/>
        <sz val="16"/>
        <color rgb="FFFFFFFF"/>
        <rFont val="IberPangea"/>
        <family val="2"/>
      </rPr>
      <t xml:space="preserve"> Alta Tensión</t>
    </r>
  </si>
  <si>
    <t>6.2TD,   6.3TD,   6.4TD</t>
  </si>
  <si>
    <r>
      <rPr>
        <b/>
        <sz val="20"/>
        <color rgb="FFFFFFFF"/>
        <rFont val="IberPangea"/>
        <family val="2"/>
      </rPr>
      <t xml:space="preserve">GAS -  RL1 a RL6  </t>
    </r>
    <r>
      <rPr>
        <b/>
        <sz val="16"/>
        <color rgb="FFFFFFFF"/>
        <rFont val="IberPangea"/>
        <family val="2"/>
      </rPr>
      <t xml:space="preserve"> Baja Presión</t>
    </r>
  </si>
  <si>
    <t>Productos y Servicios que dan descuento (PyS)</t>
  </si>
  <si>
    <t>Tier1</t>
  </si>
  <si>
    <t>Urgencias Eléctricas Negocios</t>
  </si>
  <si>
    <t>Pack Bienestar</t>
  </si>
  <si>
    <t>Asistente Comunidad de Propietarios</t>
  </si>
  <si>
    <t>Tier 2</t>
  </si>
  <si>
    <t>Servicio de Protección de Pagos Plus</t>
  </si>
  <si>
    <t>Servicio de Protección de Pagos Plus Mascotas</t>
  </si>
  <si>
    <t>Servicio de Protección de Pagos Plus Autónomos</t>
  </si>
  <si>
    <t>PRODUCTOS Y SERVICIOS</t>
  </si>
  <si>
    <t>Productos y Servicios</t>
  </si>
  <si>
    <t>Compensacion de Excedentes</t>
  </si>
  <si>
    <t>X</t>
  </si>
  <si>
    <t xml:space="preserve">Protección Eléctrica Hogar Plus </t>
  </si>
  <si>
    <t xml:space="preserve">Asistente Smart Avanzado </t>
  </si>
  <si>
    <t>Caldera Smart (caldera)</t>
  </si>
  <si>
    <t>Caldera Smart (calentador)</t>
  </si>
  <si>
    <t>I+Pack Aerotermia</t>
  </si>
  <si>
    <t xml:space="preserve">Tu Asesor Legal </t>
  </si>
  <si>
    <r>
      <t xml:space="preserve">3 meses al </t>
    </r>
    <r>
      <rPr>
        <b/>
        <sz val="10"/>
        <color rgb="FFFFFFFF"/>
        <rFont val="IberPangea"/>
        <family val="2"/>
      </rPr>
      <t>50% de descuento</t>
    </r>
  </si>
  <si>
    <t xml:space="preserve">PRECIOS GAS y ELECTRICIDAD - RESIDENCIAL </t>
  </si>
  <si>
    <t>Programado para que venga en €/kW MES</t>
  </si>
  <si>
    <t>CARGA automática desde las pestañas MAESTRO</t>
  </si>
  <si>
    <t>Programado para que venga en €/mes</t>
  </si>
  <si>
    <r>
      <t>Término potencia (€/kW*</t>
    </r>
    <r>
      <rPr>
        <b/>
        <sz val="11"/>
        <color rgb="FFFF0000"/>
        <rFont val="FS Emeric"/>
        <family val="3"/>
      </rPr>
      <t>MES</t>
    </r>
    <r>
      <rPr>
        <b/>
        <sz val="11"/>
        <color theme="1"/>
        <rFont val="FS Emeric"/>
        <family val="3"/>
      </rPr>
      <t>)</t>
    </r>
  </si>
  <si>
    <t>Descuento* término potencia (%)</t>
  </si>
  <si>
    <t>Descuento* término energía (%)</t>
  </si>
  <si>
    <t>periodo 4</t>
  </si>
  <si>
    <t>periodo 5</t>
  </si>
  <si>
    <t>periodo 6</t>
  </si>
  <si>
    <t>Digital Luz 2.0</t>
  </si>
  <si>
    <t>(*) Descuento Intrínseco NO aplicado</t>
  </si>
  <si>
    <t>Término fijo (€/mes)</t>
  </si>
  <si>
    <t>Descuento* término fijo (%)</t>
  </si>
  <si>
    <t>Descuento* término variable (%)</t>
  </si>
  <si>
    <t xml:space="preserve">Tarifa Por Uso Gas </t>
  </si>
  <si>
    <t>RL.1</t>
  </si>
  <si>
    <t>RL.2</t>
  </si>
  <si>
    <t>RL.3</t>
  </si>
  <si>
    <t>RL4</t>
  </si>
  <si>
    <t>&lt;=300 MWh/año</t>
  </si>
  <si>
    <t>RLTB5</t>
  </si>
  <si>
    <t>&gt;300 MWh/año</t>
  </si>
  <si>
    <t>3.0TD Impulsa 24h+</t>
  </si>
  <si>
    <t>Tramo 1</t>
  </si>
  <si>
    <t>Tramo 2</t>
  </si>
  <si>
    <t>Tramo 3</t>
  </si>
  <si>
    <t>2.0TD_2 Plan Ahorro Eficiente</t>
  </si>
  <si>
    <t>15% s/Te (+5% PyS Tier 1) + 5% s/te 2año</t>
  </si>
  <si>
    <t>2.0TD_2 Plan Vehículo Eléctrico</t>
  </si>
  <si>
    <t>2.0TD_3 Plan Ahorro Eficiente</t>
  </si>
  <si>
    <t>2.0TD_3 Plan Vehículo Eléctrico</t>
  </si>
  <si>
    <t>RL.6 Indexada</t>
  </si>
  <si>
    <t xml:space="preserve">TARIFA LIBRE SIN PERMANENCIA </t>
  </si>
  <si>
    <t xml:space="preserve">TARIFA LIBRE CON PERMANENCIA </t>
  </si>
  <si>
    <t>SOLAR PLUS + BATERIA VIRTUAL</t>
  </si>
  <si>
    <t>COSTE MENSUAL BATERIA VIRTUAL SERA DE 2€ AL MES</t>
  </si>
  <si>
    <t xml:space="preserve">PVP anual </t>
  </si>
  <si>
    <r>
      <t xml:space="preserve">Recargo </t>
    </r>
    <r>
      <rPr>
        <sz val="9"/>
        <color theme="3"/>
        <rFont val="FS Emeric"/>
        <family val="3"/>
      </rPr>
      <t>(sin IVA)</t>
    </r>
  </si>
  <si>
    <t>NA</t>
  </si>
  <si>
    <t xml:space="preserve">PVP mensual </t>
  </si>
  <si>
    <t>TARIFAS DIGITAL</t>
  </si>
  <si>
    <t>Digital Noche Luz 2.0</t>
  </si>
  <si>
    <t xml:space="preserve">Tarifa Digital Gas </t>
  </si>
  <si>
    <t>TIPO</t>
  </si>
  <si>
    <t>SUB-TIPO</t>
  </si>
  <si>
    <t>VALOR</t>
  </si>
  <si>
    <t>Permite hasta</t>
  </si>
  <si>
    <t>PRODUCTO</t>
  </si>
  <si>
    <t>PRECIO SIN IMP</t>
  </si>
  <si>
    <t>PRECIO CON IMP</t>
  </si>
  <si>
    <t>PRECIO T.FIJO SIN IMPUESTOS €/kW año</t>
  </si>
  <si>
    <t>PRECIO T.FIJO SIN IMPUESTOS €/kW mes</t>
  </si>
  <si>
    <t>PRECIO T.FIJO CON IMPUESTOS €/kW mes</t>
  </si>
  <si>
    <t>SVA OBLIGATORIO</t>
  </si>
  <si>
    <t>PRECIO SVA SIN IMP</t>
  </si>
  <si>
    <t>PRECIO SVA CON IMP</t>
  </si>
  <si>
    <t>PRECIO BAT. VIRTUAL SIN IMP</t>
  </si>
  <si>
    <t>EXCEDENTES</t>
  </si>
  <si>
    <t>2,0 TD</t>
  </si>
  <si>
    <t>V34</t>
  </si>
  <si>
    <t>15 kW</t>
  </si>
  <si>
    <t>2.0TD PRECIO FIJO TA24HPLUS SBC 12M V34</t>
  </si>
  <si>
    <t>SI</t>
  </si>
  <si>
    <t>V32</t>
  </si>
  <si>
    <t>2.0TD PRECIO FIJO SBC NUEVO 12M V32</t>
  </si>
  <si>
    <t>NO</t>
  </si>
  <si>
    <t>V31</t>
  </si>
  <si>
    <t>2.0TD PRECIO FIJO MOVISTAR TV PROMO&amp;TA24HPLUS 12M V31</t>
  </si>
  <si>
    <t>VLP</t>
  </si>
  <si>
    <t>2.0TD PRECIO FIJO TRANQUILISIMA 5Y TA24HPLUS 12M VLP</t>
  </si>
  <si>
    <t>2,0 TD SOLAR BV</t>
  </si>
  <si>
    <t>V26</t>
  </si>
  <si>
    <t>2.0TD SOLAR BATERIA VIRTUAL S PRECIO FIJO SBC 12M V26</t>
  </si>
  <si>
    <t>V12</t>
  </si>
  <si>
    <t>RL.1 GAS TAG 12M V12</t>
  </si>
  <si>
    <t>V11</t>
  </si>
  <si>
    <t>RL.1 GAS 12M V11</t>
  </si>
  <si>
    <t>RL.2 GAS TAG 12M V12</t>
  </si>
  <si>
    <t>RL.2 GAS 12M V11</t>
  </si>
  <si>
    <t>RL.3 GAS TAG 12M V12</t>
  </si>
  <si>
    <t>RL.3 GAS 12M V11</t>
  </si>
  <si>
    <t>2.0TD_2 Estancias Verdes</t>
  </si>
  <si>
    <t>20% s/Te (+5% Julio/Agosto)</t>
  </si>
  <si>
    <t>2.0TD_3 Estancias Verdes</t>
  </si>
  <si>
    <t>3.0TD Estancias Verdes</t>
  </si>
  <si>
    <t>6.1TD Estancias Verdes</t>
  </si>
  <si>
    <r>
      <rPr>
        <b/>
        <sz val="11"/>
        <color theme="1"/>
        <rFont val="Arial"/>
        <family val="2"/>
        <scheme val="minor"/>
      </rPr>
      <t>P1:</t>
    </r>
    <r>
      <rPr>
        <sz val="10"/>
        <color rgb="FF000000"/>
        <rFont val="Arial"/>
        <scheme val="minor"/>
      </rPr>
      <t xml:space="preserve"> 2,84</t>
    </r>
  </si>
  <si>
    <r>
      <rPr>
        <b/>
        <sz val="11"/>
        <color theme="1"/>
        <rFont val="Arial"/>
        <family val="2"/>
        <scheme val="minor"/>
      </rPr>
      <t>P2</t>
    </r>
    <r>
      <rPr>
        <sz val="10"/>
        <color rgb="FF000000"/>
        <rFont val="Arial"/>
        <scheme val="minor"/>
      </rPr>
      <t>: 2,84</t>
    </r>
  </si>
  <si>
    <t>SOLAR PLUS ANDALUCIA/EXTREMADURA</t>
  </si>
  <si>
    <t>SOLAR PLUS + BATERIA VIRTUAL ANDALUCIA/EXTREMADURA</t>
  </si>
  <si>
    <t>€/año</t>
  </si>
  <si>
    <t xml:space="preserve">Detalle de descuento por OFERTA COMERCIAL + IMPUESTOS PENÍNSULA PROMO (15%) </t>
  </si>
  <si>
    <t xml:space="preserve">Detalle de descuento por OFERTA COMERCIAL CONTRATACIÓN CONJUNTA CON ENERGÍA + IMPUESTOS PENÍNSULA  
3  PRIMEROS MESES GRATIS </t>
  </si>
  <si>
    <t>Detalle de descuento por OFERTA COMERCIAL CONTRATACIÓN CONJUNTA CON ENERGÍA + IMPUESTOS PENÍNSULA  
20% dto EN CUOTA</t>
  </si>
  <si>
    <t xml:space="preserve">Detalle de descuento por OFERTA COMERCIAL + IMPUESTOS PENÍNSULA  
PRB (25%) </t>
  </si>
  <si>
    <t xml:space="preserve">Detalle de descuento por OFERTA COMERCIAL + IMPUESTOS PENÍNSULA  
BBC (30%)
</t>
  </si>
  <si>
    <t>Detalle de descuento por OFERTA COMERCIAL + IMPUESTOS PENÍNSULA  
SVG Confort  (30%)
EXCLUSIVO PARA VT</t>
  </si>
  <si>
    <t xml:space="preserve">Detalle de descuento por OFERTA COMERCIAL + IMPUESTOS PENÍNSULA  F&amp;F  (25%) </t>
  </si>
  <si>
    <t>Detalle de descuento por OFERTA COMERCIAL + IMPUESTOS PENÍNSULA CAMPAÑA NAVIDAD 20%</t>
  </si>
  <si>
    <t xml:space="preserve">Detalle de descuento por OFERTA COMERCIAL + IMPUESTOS PENÍNSULA  Colectivos (25%) </t>
  </si>
  <si>
    <t>Detalle de descuento por OFERTA COMERCIAL CONTRATACIÓN DESCUENTO  SVA a TENENCIA y 20% en Nueva Captación</t>
  </si>
  <si>
    <t>Detalle de descuento SVA  por Semana Black Friday 2023 25% en Nueva Captación con o sin energía</t>
  </si>
  <si>
    <t>PRB (25%)</t>
  </si>
  <si>
    <r>
      <rPr>
        <b/>
        <sz val="16"/>
        <color rgb="FF44546A"/>
        <rFont val="FS Emeric"/>
      </rPr>
      <t xml:space="preserve">PVP 2026 Península
</t>
    </r>
    <r>
      <rPr>
        <b/>
        <sz val="9"/>
        <color rgb="FF44546A"/>
        <rFont val="FS Emeric"/>
      </rPr>
      <t>Vigencia desde el 1 de febrero del 2026 al 31 de enero 2027</t>
    </r>
  </si>
  <si>
    <r>
      <rPr>
        <b/>
        <sz val="10"/>
        <color theme="3"/>
        <rFont val="FS Emeric"/>
        <family val="3"/>
      </rPr>
      <t>PVP mensual</t>
    </r>
    <r>
      <rPr>
        <sz val="10"/>
        <color theme="3"/>
        <rFont val="FS Emeric"/>
        <family val="3"/>
      </rPr>
      <t xml:space="preserve"> (</t>
    </r>
    <r>
      <rPr>
        <sz val="8"/>
        <color theme="3"/>
        <rFont val="FS Emeric"/>
        <family val="3"/>
      </rPr>
      <t xml:space="preserve">sin IVA) </t>
    </r>
  </si>
  <si>
    <r>
      <t xml:space="preserve">PVP anual    </t>
    </r>
    <r>
      <rPr>
        <sz val="10"/>
        <color theme="3"/>
        <rFont val="FS Emeric"/>
        <family val="3"/>
      </rPr>
      <t>(</t>
    </r>
    <r>
      <rPr>
        <sz val="8"/>
        <color theme="3"/>
        <rFont val="FS Emeric"/>
        <family val="3"/>
      </rPr>
      <t xml:space="preserve">sin IVA) </t>
    </r>
  </si>
  <si>
    <r>
      <rPr>
        <b/>
        <sz val="10"/>
        <color theme="3"/>
        <rFont val="FS Emeric"/>
        <family val="3"/>
      </rPr>
      <t>PVP mensual</t>
    </r>
    <r>
      <rPr>
        <sz val="10"/>
        <color theme="3"/>
        <rFont val="FS Emeric"/>
        <family val="3"/>
      </rPr>
      <t xml:space="preserve"> </t>
    </r>
    <r>
      <rPr>
        <sz val="8"/>
        <color theme="3"/>
        <rFont val="FS Emeric"/>
        <family val="3"/>
      </rPr>
      <t>(con IVA)</t>
    </r>
  </si>
  <si>
    <r>
      <rPr>
        <b/>
        <sz val="10"/>
        <color theme="3"/>
        <rFont val="FS Emeric"/>
        <family val="3"/>
      </rPr>
      <t>PVP anual</t>
    </r>
    <r>
      <rPr>
        <sz val="10"/>
        <color theme="3"/>
        <rFont val="FS Emeric"/>
        <family val="3"/>
      </rPr>
      <t xml:space="preserve"> </t>
    </r>
    <r>
      <rPr>
        <sz val="8"/>
        <color theme="3"/>
        <rFont val="FS Emeric"/>
        <family val="3"/>
      </rPr>
      <t>(con IVA)</t>
    </r>
  </si>
  <si>
    <r>
      <rPr>
        <b/>
        <sz val="10"/>
        <color theme="3"/>
        <rFont val="FS Emeric"/>
        <family val="3"/>
      </rPr>
      <t xml:space="preserve">Recargo   </t>
    </r>
    <r>
      <rPr>
        <sz val="8"/>
        <color theme="3"/>
        <rFont val="FS Emeric"/>
        <family val="3"/>
      </rPr>
      <t>(sin IVA)</t>
    </r>
  </si>
  <si>
    <r>
      <rPr>
        <b/>
        <sz val="10"/>
        <color theme="3"/>
        <rFont val="FS Emeric"/>
        <family val="3"/>
      </rPr>
      <t xml:space="preserve">Margen Contribución </t>
    </r>
    <r>
      <rPr>
        <sz val="8"/>
        <color theme="3"/>
        <rFont val="FS Emeric"/>
        <family val="3"/>
      </rPr>
      <t>(1er año)</t>
    </r>
  </si>
  <si>
    <t>PVP con IGIC anual</t>
  </si>
  <si>
    <t>PVP con IGIC mensual</t>
  </si>
  <si>
    <t>Incremento PVPanual por IPC</t>
  </si>
  <si>
    <r>
      <rPr>
        <b/>
        <sz val="10"/>
        <color theme="3"/>
        <rFont val="FS Emeric"/>
        <family val="3"/>
      </rPr>
      <t>PVP mensual</t>
    </r>
    <r>
      <rPr>
        <sz val="10"/>
        <color theme="3"/>
        <rFont val="FS Emeric"/>
        <family val="3"/>
      </rPr>
      <t xml:space="preserve"> </t>
    </r>
  </si>
  <si>
    <r>
      <rPr>
        <b/>
        <sz val="10"/>
        <color theme="3"/>
        <rFont val="FS Emeric"/>
        <family val="3"/>
      </rPr>
      <t>PVP anual</t>
    </r>
    <r>
      <rPr>
        <sz val="10"/>
        <color theme="3"/>
        <rFont val="FS Emeric"/>
        <family val="3"/>
      </rPr>
      <t xml:space="preserve"> </t>
    </r>
  </si>
  <si>
    <r>
      <rPr>
        <b/>
        <sz val="10"/>
        <color theme="3"/>
        <rFont val="FS Emeric"/>
        <family val="3"/>
      </rPr>
      <t xml:space="preserve">Recargo </t>
    </r>
    <r>
      <rPr>
        <sz val="8"/>
        <color theme="3"/>
        <rFont val="FS Emeric"/>
        <family val="3"/>
      </rPr>
      <t>(sin IVA)</t>
    </r>
  </si>
  <si>
    <t>Argumento precio diario</t>
  </si>
  <si>
    <r>
      <t xml:space="preserve">PVP mensual </t>
    </r>
    <r>
      <rPr>
        <sz val="10"/>
        <color theme="3"/>
        <rFont val="FS Emeric"/>
        <family val="3"/>
      </rPr>
      <t>(a partir del 4º mes)</t>
    </r>
  </si>
  <si>
    <r>
      <t>Recargo</t>
    </r>
    <r>
      <rPr>
        <sz val="9"/>
        <color theme="3"/>
        <rFont val="FS Emeric"/>
        <family val="3"/>
      </rPr>
      <t xml:space="preserve"> (sin IVA)</t>
    </r>
  </si>
  <si>
    <t>PVP mensual</t>
  </si>
  <si>
    <t>Servielectric</t>
  </si>
  <si>
    <t>S0001</t>
  </si>
  <si>
    <t>Servielectric Complet</t>
  </si>
  <si>
    <t>S0002</t>
  </si>
  <si>
    <t>Servielectric Xpress</t>
  </si>
  <si>
    <t>S0003</t>
  </si>
  <si>
    <t>Servielectric Xpress Piezas</t>
  </si>
  <si>
    <t>Servisolar</t>
  </si>
  <si>
    <t>S0004</t>
  </si>
  <si>
    <t>Servigas</t>
  </si>
  <si>
    <t>S0005</t>
  </si>
  <si>
    <t>Servigas Básico</t>
  </si>
  <si>
    <t>S0006</t>
  </si>
  <si>
    <t>Servigas Xpress</t>
  </si>
  <si>
    <t>S0007</t>
  </si>
  <si>
    <t>Servigas Complet</t>
  </si>
  <si>
    <t>S0008</t>
  </si>
  <si>
    <t>Servigas Complet Agua Caliente</t>
  </si>
  <si>
    <t>S0009</t>
  </si>
  <si>
    <t>Servigas Complet Piezas</t>
  </si>
  <si>
    <t>Servihogar</t>
  </si>
  <si>
    <t>S0010</t>
  </si>
  <si>
    <r>
      <rPr>
        <b/>
        <sz val="10"/>
        <color rgb="FF44546A"/>
        <rFont val="FS Emeric"/>
      </rPr>
      <t xml:space="preserve">PVP día        </t>
    </r>
    <r>
      <rPr>
        <sz val="10"/>
        <color rgb="FF44546A"/>
        <rFont val="FS Emeric"/>
      </rPr>
      <t>(sin</t>
    </r>
    <r>
      <rPr>
        <sz val="8"/>
        <color rgb="FF44546A"/>
        <rFont val="FS Emeric"/>
      </rPr>
      <t xml:space="preserve"> IVA) </t>
    </r>
  </si>
  <si>
    <r>
      <t xml:space="preserve">PVP mensual </t>
    </r>
    <r>
      <rPr>
        <sz val="10"/>
        <color theme="3"/>
        <rFont val="FS Emeric"/>
        <family val="3"/>
      </rPr>
      <t>(sin</t>
    </r>
    <r>
      <rPr>
        <sz val="8"/>
        <color theme="3"/>
        <rFont val="FS Emeric"/>
        <family val="3"/>
      </rPr>
      <t xml:space="preserve"> IVA) </t>
    </r>
  </si>
  <si>
    <r>
      <rPr>
        <b/>
        <sz val="10"/>
        <color rgb="FF44546A"/>
        <rFont val="FS Emeric"/>
      </rPr>
      <t xml:space="preserve">PVP día               </t>
    </r>
    <r>
      <rPr>
        <sz val="10"/>
        <color rgb="FF44546A"/>
        <rFont val="FS Emeric"/>
      </rPr>
      <t>(con</t>
    </r>
    <r>
      <rPr>
        <sz val="8"/>
        <color rgb="FF44546A"/>
        <rFont val="FS Emeric"/>
      </rPr>
      <t xml:space="preserve"> IVA) </t>
    </r>
  </si>
  <si>
    <r>
      <t xml:space="preserve">PVP mensual </t>
    </r>
    <r>
      <rPr>
        <sz val="10"/>
        <color theme="3"/>
        <rFont val="FS Emeric"/>
        <family val="3"/>
      </rPr>
      <t>(con</t>
    </r>
    <r>
      <rPr>
        <sz val="8"/>
        <color theme="3"/>
        <rFont val="FS Emeric"/>
        <family val="3"/>
      </rPr>
      <t xml:space="preserve"> IVA) </t>
    </r>
  </si>
  <si>
    <t>con dto</t>
  </si>
  <si>
    <t>Batería virtual</t>
  </si>
  <si>
    <t>S0012</t>
  </si>
  <si>
    <t>Batería Virtual</t>
  </si>
  <si>
    <t>3 primeras cuotas gratuitas</t>
  </si>
  <si>
    <t xml:space="preserve">IVA </t>
  </si>
  <si>
    <t>Detalle de descuento por OFERTA COMERCIAL + IMPUESTOS CANARIAS PROMO  (15%)</t>
  </si>
  <si>
    <t xml:space="preserve">Detalle de descuento por OFERTA COMERCIAL CONTRATACIÓN CONJUNTA CON ENERGÍA + IMPUESTOS CANARIAS
3  PRIMEROS MESES GRATIS </t>
  </si>
  <si>
    <t>Detalle de descuento por OFERTA COMERCIAL CONTRATACIÓN CONJUNTA CON ENERGÍA + IMPUESTOS CANARIAS
20% dto EN CUOTA</t>
  </si>
  <si>
    <t xml:space="preserve">Detalle de descuento por OFERTA COMERCIAL + IMPUESTOS CANARIAS  
PRB (25%) </t>
  </si>
  <si>
    <t xml:space="preserve">Detalle de descuento por OFERTA COMERCIAL + IMPUESTOS CANARIAS  
BBC (30%) 
</t>
  </si>
  <si>
    <t>Detalle de descuento por OFERTA COMERCIAL + IMPUESTOS CANARIAS  F&amp;F  (25%)</t>
  </si>
  <si>
    <r>
      <rPr>
        <b/>
        <sz val="16"/>
        <color rgb="FF44546A"/>
        <rFont val="FS Emeric"/>
      </rPr>
      <t xml:space="preserve">PVP 2025 Canarias
</t>
    </r>
    <r>
      <rPr>
        <b/>
        <sz val="9"/>
        <color rgb="FF44546A"/>
        <rFont val="FS Emeric"/>
      </rPr>
      <t>Vigencia desde el 1 de febrero del 2026 al 31 de enero 2027</t>
    </r>
  </si>
  <si>
    <r>
      <t xml:space="preserve">PVP  anual  </t>
    </r>
    <r>
      <rPr>
        <sz val="10"/>
        <color theme="3"/>
        <rFont val="FS Emeric"/>
        <family val="3"/>
      </rPr>
      <t>(</t>
    </r>
    <r>
      <rPr>
        <sz val="8"/>
        <color theme="3"/>
        <rFont val="FS Emeric"/>
        <family val="3"/>
      </rPr>
      <t xml:space="preserve">sin IVA) </t>
    </r>
  </si>
  <si>
    <r>
      <rPr>
        <b/>
        <sz val="10"/>
        <color theme="3"/>
        <rFont val="FS Emeric"/>
        <family val="3"/>
      </rPr>
      <t xml:space="preserve">Recargo      </t>
    </r>
    <r>
      <rPr>
        <sz val="8"/>
        <color theme="3"/>
        <rFont val="FS Emeric"/>
        <family val="3"/>
      </rPr>
      <t>(sin IVA)</t>
    </r>
  </si>
  <si>
    <r>
      <t xml:space="preserve">PVP día              </t>
    </r>
    <r>
      <rPr>
        <sz val="10"/>
        <color theme="3"/>
        <rFont val="FS Emeric"/>
        <family val="3"/>
      </rPr>
      <t xml:space="preserve">(sin </t>
    </r>
    <r>
      <rPr>
        <sz val="8"/>
        <color theme="3"/>
        <rFont val="FS Emeric"/>
        <family val="3"/>
      </rPr>
      <t xml:space="preserve">IVA) </t>
    </r>
  </si>
  <si>
    <r>
      <t xml:space="preserve">PVP día               </t>
    </r>
    <r>
      <rPr>
        <sz val="10"/>
        <color theme="3"/>
        <rFont val="FS Emeric"/>
        <family val="3"/>
      </rPr>
      <t>(con</t>
    </r>
    <r>
      <rPr>
        <sz val="8"/>
        <color theme="3"/>
        <rFont val="FS Emeric"/>
        <family val="3"/>
      </rPr>
      <t xml:space="preserve"> IVA)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</si>
</sst>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0.000000"/>
    <numFmt numFmtId="165" formatCode="0.0000"/>
    <numFmt numFmtId="166" formatCode="#,##0.000000"/>
    <numFmt numFmtId="167" formatCode="_-* #,##0.00\ _€_-;\-* #,##0.00\ _€_-;_-* &quot;-&quot;??\ _€_-;_-@_-"/>
    <numFmt numFmtId="168" formatCode="#,##0.00000"/>
    <numFmt numFmtId="169" formatCode="#,##0.0"/>
    <numFmt numFmtId="170" formatCode="0.00000"/>
    <numFmt numFmtId="171" formatCode="0.000"/>
    <numFmt numFmtId="172" formatCode="0.0"/>
  </numFmts>
  <fonts count="63">
    <font>
      <sz val="10"/>
      <color rgb="FF000000"/>
      <name val="Arial"/>
      <scheme val="minor"/>
    </font>
    <font>
      <sz val="10"/>
      <color theme="1"/>
      <name val="Arial"/>
      <family val="2"/>
      <scheme val="minor"/>
    </font>
    <font>
      <sz val="10"/>
      <name val="Arial"/>
      <family val="2"/>
    </font>
    <font>
      <sz val="10"/>
      <color theme="1"/>
      <name val="Arial"/>
      <family val="2"/>
    </font>
    <font>
      <b/>
      <sz val="10"/>
      <color theme="1"/>
      <name val="Arial"/>
      <family val="2"/>
      <scheme val="minor"/>
    </font>
    <font>
      <sz val="10"/>
      <color rgb="FF000000"/>
      <name val="Arial"/>
      <family val="2"/>
      <scheme val="minor"/>
    </font>
    <font>
      <b/>
      <sz val="11"/>
      <color theme="1"/>
      <name val="Arial"/>
      <family val="2"/>
      <scheme val="minor"/>
    </font>
    <font>
      <b/>
      <i/>
      <sz val="11"/>
      <color theme="1"/>
      <name val="Arial"/>
      <family val="2"/>
      <scheme val="minor"/>
    </font>
    <font>
      <b/>
      <sz val="14"/>
      <color theme="1"/>
      <name val="Arial"/>
      <family val="2"/>
      <scheme val="minor"/>
    </font>
    <font>
      <sz val="10"/>
      <name val="IberPangea"/>
      <family val="2"/>
    </font>
    <font>
      <b/>
      <sz val="12"/>
      <name val="IberPangea"/>
      <family val="2"/>
    </font>
    <font>
      <b/>
      <sz val="10"/>
      <name val="IberPangea"/>
      <family val="2"/>
    </font>
    <font>
      <b/>
      <sz val="8"/>
      <name val="IberPangea"/>
      <family val="2"/>
    </font>
    <font>
      <sz val="10"/>
      <color theme="0"/>
      <name val="IberPangea"/>
      <family val="2"/>
    </font>
    <font>
      <b/>
      <sz val="16"/>
      <color rgb="FFFFFFFF"/>
      <name val="IberPangea"/>
      <family val="2"/>
    </font>
    <font>
      <b/>
      <sz val="20"/>
      <color rgb="FFFFFFFF"/>
      <name val="IberPangea"/>
      <family val="2"/>
    </font>
    <font>
      <b/>
      <sz val="12"/>
      <color rgb="FFFFFFFF"/>
      <name val="IberPangea"/>
      <family val="2"/>
    </font>
    <font>
      <sz val="10"/>
      <color theme="1"/>
      <name val="IberPangea"/>
      <family val="2"/>
    </font>
    <font>
      <sz val="10"/>
      <color theme="4"/>
      <name val="IberPangea"/>
      <family val="2"/>
    </font>
    <font>
      <sz val="10"/>
      <color rgb="FF00B050"/>
      <name val="IberPangea"/>
      <family val="2"/>
    </font>
    <font>
      <sz val="10"/>
      <color rgb="FF00A443"/>
      <name val="IberPangea"/>
      <family val="2"/>
    </font>
    <font>
      <sz val="10"/>
      <color theme="6"/>
      <name val="IberPangea"/>
      <family val="2"/>
    </font>
    <font>
      <sz val="8"/>
      <color theme="1"/>
      <name val="IberPangea"/>
      <family val="2"/>
    </font>
    <font>
      <b/>
      <sz val="10"/>
      <color rgb="FFFFFFFF"/>
      <name val="IberPangea"/>
      <family val="2"/>
    </font>
    <font>
      <sz val="10"/>
      <color rgb="FFFFFFFF"/>
      <name val="IberPangea"/>
      <family val="2"/>
    </font>
    <font>
      <sz val="10"/>
      <color rgb="FF000000"/>
      <name val="Arial"/>
      <family val="2"/>
      <scheme val="minor"/>
    </font>
    <font>
      <sz val="11"/>
      <color theme="1"/>
      <name val="FS Emeric"/>
      <family val="3"/>
    </font>
    <font>
      <sz val="10"/>
      <color theme="1"/>
      <name val="FS Emeric"/>
      <family val="3"/>
    </font>
    <font>
      <b/>
      <sz val="16"/>
      <color theme="0"/>
      <name val="FS Emeric"/>
      <family val="3"/>
    </font>
    <font>
      <sz val="11"/>
      <color theme="0"/>
      <name val="FS Emeric"/>
      <family val="3"/>
    </font>
    <font>
      <i/>
      <sz val="10"/>
      <color rgb="FFFF0000"/>
      <name val="FS Emeric"/>
      <family val="3"/>
    </font>
    <font>
      <sz val="10"/>
      <color theme="5"/>
      <name val="FS Emeric"/>
      <family val="3"/>
    </font>
    <font>
      <b/>
      <sz val="12"/>
      <color theme="3"/>
      <name val="FS Emeric"/>
      <family val="3"/>
    </font>
    <font>
      <b/>
      <sz val="10"/>
      <name val="FS Emeric"/>
      <family val="3"/>
    </font>
    <font>
      <b/>
      <sz val="12"/>
      <color theme="0"/>
      <name val="FS Emeric"/>
      <family val="3"/>
    </font>
    <font>
      <b/>
      <sz val="11"/>
      <color theme="0"/>
      <name val="FS Emeric"/>
      <family val="3"/>
    </font>
    <font>
      <b/>
      <sz val="11"/>
      <color theme="1"/>
      <name val="FS Emeric"/>
      <family val="3"/>
    </font>
    <font>
      <b/>
      <sz val="11"/>
      <color rgb="FFFF0000"/>
      <name val="FS Emeric"/>
      <family val="3"/>
    </font>
    <font>
      <sz val="11"/>
      <name val="FS Emeric"/>
      <family val="3"/>
    </font>
    <font>
      <sz val="11"/>
      <color rgb="FFFF0000"/>
      <name val="FS Emeric"/>
      <family val="3"/>
    </font>
    <font>
      <sz val="10"/>
      <name val="FS Emeric"/>
      <family val="3"/>
    </font>
    <font>
      <b/>
      <sz val="10"/>
      <color theme="1"/>
      <name val="FS Emeric"/>
      <family val="3"/>
    </font>
    <font>
      <b/>
      <sz val="11"/>
      <name val="FS Emeric"/>
      <family val="3"/>
    </font>
    <font>
      <sz val="10.5"/>
      <name val="FS Emeric"/>
      <family val="3"/>
    </font>
    <font>
      <b/>
      <sz val="8"/>
      <color theme="1"/>
      <name val="IberPangea"/>
      <family val="2"/>
    </font>
    <font>
      <sz val="10"/>
      <color theme="3"/>
      <name val="FS Emeric"/>
      <family val="3"/>
    </font>
    <font>
      <b/>
      <sz val="10"/>
      <color theme="0"/>
      <name val="FS Emeric"/>
      <family val="3"/>
    </font>
    <font>
      <b/>
      <sz val="10"/>
      <color theme="3"/>
      <name val="FS Emeric"/>
      <family val="3"/>
    </font>
    <font>
      <sz val="9"/>
      <color theme="3"/>
      <name val="FS Emeric"/>
      <family val="3"/>
    </font>
    <font>
      <sz val="11"/>
      <color theme="2"/>
      <name val="FS Emeric"/>
      <family val="3"/>
    </font>
    <font>
      <sz val="10"/>
      <color rgb="FFFF0000"/>
      <name val="FS Emeric"/>
      <family val="3"/>
    </font>
    <font>
      <sz val="11"/>
      <color theme="1"/>
      <name val="Aptos Narrow"/>
      <family val="2"/>
    </font>
    <font>
      <b/>
      <sz val="11"/>
      <color rgb="FFFFFFFF"/>
      <name val="Aptos Narrow"/>
      <family val="2"/>
    </font>
    <font>
      <sz val="10"/>
      <color theme="1"/>
      <name val="Arial"/>
      <family val="2"/>
      <scheme val="major"/>
    </font>
    <font>
      <sz val="10"/>
      <color theme="0"/>
      <name val="FS Emeric"/>
      <family val="3"/>
    </font>
    <font>
      <b/>
      <sz val="16"/>
      <color rgb="FF44546A"/>
      <name val="FS Emeric"/>
    </font>
    <font>
      <b/>
      <sz val="9"/>
      <color rgb="FF44546A"/>
      <name val="FS Emeric"/>
    </font>
    <font>
      <b/>
      <sz val="16"/>
      <color theme="3"/>
      <name val="FS Emeric"/>
      <family val="3"/>
    </font>
    <font>
      <sz val="8"/>
      <color theme="3"/>
      <name val="FS Emeric"/>
      <family val="3"/>
    </font>
    <font>
      <b/>
      <sz val="10"/>
      <color rgb="FF44546A"/>
      <name val="FS Emeric"/>
    </font>
    <font>
      <sz val="10"/>
      <color rgb="FF44546A"/>
      <name val="FS Emeric"/>
    </font>
    <font>
      <sz val="8"/>
      <color rgb="FF44546A"/>
      <name val="FS Emeric"/>
    </font>
    <font>
      <sz val="11"/>
      <color rgb="FF000000"/>
      <name val="Calibri"/>
      <family val="2"/>
    </font>
  </fonts>
  <fills count="39">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4"/>
        <bgColor indexed="64"/>
      </patternFill>
    </fill>
    <fill>
      <patternFill patternType="solid">
        <fgColor rgb="FFFFFFFF"/>
        <bgColor theme="9" tint="0.39994506668294322"/>
      </patternFill>
    </fill>
    <fill>
      <patternFill patternType="solid">
        <fgColor theme="7"/>
        <bgColor indexed="64"/>
      </patternFill>
    </fill>
    <fill>
      <patternFill patternType="solid">
        <fgColor rgb="FF00A443"/>
        <bgColor indexed="64"/>
      </patternFill>
    </fill>
    <fill>
      <patternFill patternType="solid">
        <fgColor rgb="FFFFFFFF"/>
        <bgColor theme="9" tint="0.79998168889431442"/>
      </patternFill>
    </fill>
    <fill>
      <patternFill patternType="solid">
        <fgColor rgb="FFE7FFF1"/>
        <bgColor theme="9" tint="0.39994506668294322"/>
      </patternFill>
    </fill>
    <fill>
      <patternFill patternType="solid">
        <fgColor rgb="FFE7FFF1"/>
        <bgColor indexed="64"/>
      </patternFill>
    </fill>
    <fill>
      <patternFill patternType="solid">
        <fgColor rgb="FFE7FFF1"/>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00B0F0"/>
        <bgColor indexed="64"/>
      </patternFill>
    </fill>
    <fill>
      <patternFill patternType="solid">
        <fgColor rgb="FFEFF9FF"/>
        <bgColor indexed="64"/>
      </patternFill>
    </fill>
    <fill>
      <patternFill patternType="solid">
        <fgColor theme="5" tint="0.79998168889431442"/>
        <bgColor indexed="64"/>
      </patternFill>
    </fill>
    <fill>
      <patternFill patternType="solid">
        <fgColor rgb="FFEFF9FF"/>
        <bgColor theme="9" tint="0.79998168889431442"/>
      </patternFill>
    </fill>
    <fill>
      <patternFill patternType="solid">
        <fgColor theme="6"/>
        <bgColor indexed="64"/>
      </patternFill>
    </fill>
    <fill>
      <patternFill patternType="solid">
        <fgColor theme="8" tint="-0.499984740745262"/>
        <bgColor indexed="64"/>
      </patternFill>
    </fill>
    <fill>
      <patternFill patternType="solid">
        <fgColor rgb="FFFFFFFF"/>
        <bgColor theme="2"/>
      </patternFill>
    </fill>
    <fill>
      <patternFill patternType="solid">
        <fgColor theme="7" tint="-0.249977111117893"/>
        <bgColor indexed="64"/>
      </patternFill>
    </fill>
    <fill>
      <patternFill patternType="solid">
        <fgColor rgb="FF004165"/>
        <bgColor indexed="64"/>
      </patternFill>
    </fill>
    <fill>
      <patternFill patternType="solid">
        <fgColor rgb="FFC00000"/>
        <bgColor indexed="64"/>
      </patternFill>
    </fill>
    <fill>
      <patternFill patternType="solid">
        <fgColor theme="2"/>
        <bgColor indexed="64"/>
      </patternFill>
    </fill>
    <fill>
      <patternFill patternType="solid">
        <fgColor theme="9" tint="-0.249977111117893"/>
        <bgColor indexed="64"/>
      </patternFill>
    </fill>
    <fill>
      <patternFill patternType="solid">
        <fgColor rgb="FF004571"/>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rgb="FFFF0000"/>
        <bgColor rgb="FFFF0000"/>
      </patternFill>
    </fill>
    <fill>
      <patternFill patternType="lightHorizontal">
        <fgColor theme="2"/>
        <bgColor rgb="FFFFFFFF"/>
      </patternFill>
    </fill>
    <fill>
      <patternFill patternType="solid">
        <fgColor theme="7" tint="0.59999389629810485"/>
        <bgColor indexed="64"/>
      </patternFill>
    </fill>
    <fill>
      <patternFill patternType="solid">
        <fgColor rgb="FF92D050"/>
        <bgColor indexed="64"/>
      </patternFill>
    </fill>
    <fill>
      <patternFill patternType="solid">
        <fgColor theme="8" tint="0.79998168889431442"/>
        <bgColor indexed="64"/>
      </patternFill>
    </fill>
  </fills>
  <borders count="63">
    <border>
      <left/>
      <right/>
      <top/>
      <bottom/>
      <diagonal/>
    </border>
    <border>
      <left style="thin">
        <color rgb="FF004165"/>
      </left>
      <right/>
      <top/>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rgb="FFFFFFFF"/>
      </bottom>
      <diagonal/>
    </border>
    <border>
      <left/>
      <right/>
      <top style="medium">
        <color rgb="FFFFFFFF"/>
      </top>
      <bottom style="thin">
        <color auto="1"/>
      </bottom>
      <diagonal/>
    </border>
    <border>
      <left style="thin">
        <color indexed="64"/>
      </left>
      <right style="thin">
        <color indexed="64"/>
      </right>
      <top style="medium">
        <color rgb="FFFFFFFF"/>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rgb="FFFFFFFF"/>
      </top>
      <bottom style="medium">
        <color rgb="FFFFFFFF"/>
      </bottom>
      <diagonal/>
    </border>
    <border>
      <left style="thin">
        <color indexed="64"/>
      </left>
      <right/>
      <top style="medium">
        <color rgb="FFFFFFFF"/>
      </top>
      <bottom style="thin">
        <color auto="1"/>
      </bottom>
      <diagonal/>
    </border>
    <border>
      <left/>
      <right/>
      <top style="medium">
        <color rgb="FFFFFFFF"/>
      </top>
      <bottom/>
      <diagonal/>
    </border>
    <border>
      <left/>
      <right style="thin">
        <color indexed="64"/>
      </right>
      <top style="thin">
        <color indexed="64"/>
      </top>
      <bottom style="thin">
        <color indexed="64"/>
      </bottom>
      <diagonal/>
    </border>
    <border>
      <left style="thick">
        <color theme="0"/>
      </left>
      <right/>
      <top/>
      <bottom style="dotted">
        <color theme="0"/>
      </bottom>
      <diagonal/>
    </border>
    <border>
      <left style="thick">
        <color theme="0"/>
      </left>
      <right/>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dotted">
        <color indexed="64"/>
      </top>
      <bottom/>
      <diagonal/>
    </border>
    <border>
      <left/>
      <right style="thin">
        <color indexed="64"/>
      </right>
      <top/>
      <bottom/>
      <diagonal/>
    </border>
    <border>
      <left style="thin">
        <color indexed="64"/>
      </left>
      <right style="thin">
        <color indexed="64"/>
      </right>
      <top style="dashed">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diagonal/>
    </border>
    <border>
      <left style="thin">
        <color rgb="FF004165"/>
      </left>
      <right/>
      <top style="thin">
        <color rgb="FF004165"/>
      </top>
      <bottom style="thin">
        <color rgb="FF004165"/>
      </bottom>
      <diagonal/>
    </border>
    <border>
      <left/>
      <right/>
      <top style="thin">
        <color rgb="FF004165"/>
      </top>
      <bottom style="thin">
        <color rgb="FF004165"/>
      </bottom>
      <diagonal/>
    </border>
    <border>
      <left/>
      <right style="thin">
        <color rgb="FF004165"/>
      </right>
      <top style="thin">
        <color rgb="FF004165"/>
      </top>
      <bottom style="thin">
        <color rgb="FF004165"/>
      </bottom>
      <diagonal/>
    </border>
    <border>
      <left/>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top style="dashed">
        <color rgb="FF000000"/>
      </top>
      <bottom/>
      <diagonal/>
    </border>
    <border>
      <left style="thin">
        <color indexed="64"/>
      </left>
      <right style="thin">
        <color rgb="FF000000"/>
      </right>
      <top style="dashed">
        <color rgb="FF000000"/>
      </top>
      <bottom/>
      <diagonal/>
    </border>
    <border>
      <left/>
      <right style="thin">
        <color indexed="64"/>
      </right>
      <top style="dashed">
        <color rgb="FF000000"/>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ashed">
        <color indexed="64"/>
      </bottom>
      <diagonal/>
    </border>
    <border>
      <left style="thin">
        <color rgb="FF000000"/>
      </left>
      <right/>
      <top/>
      <bottom/>
      <diagonal/>
    </border>
    <border>
      <left style="thin">
        <color indexed="64"/>
      </left>
      <right style="thin">
        <color rgb="FF000000"/>
      </right>
      <top/>
      <bottom/>
      <diagonal/>
    </border>
    <border>
      <left/>
      <right style="thin">
        <color indexed="64"/>
      </right>
      <top/>
      <bottom style="dotted">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style="hair">
        <color indexed="64"/>
      </bottom>
      <diagonal/>
    </border>
    <border>
      <left style="thin">
        <color indexed="64"/>
      </left>
      <right/>
      <top/>
      <bottom/>
      <diagonal/>
    </border>
    <border>
      <left/>
      <right style="thin">
        <color indexed="64"/>
      </right>
      <top style="dashed">
        <color auto="1"/>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indexed="64"/>
      </left>
      <right style="thin">
        <color rgb="FF000000"/>
      </right>
      <top style="thin">
        <color rgb="FF000000"/>
      </top>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hair">
        <color indexed="64"/>
      </bottom>
      <diagonal/>
    </border>
  </borders>
  <cellStyleXfs count="6">
    <xf numFmtId="0" fontId="0" fillId="0" borderId="0"/>
    <xf numFmtId="44" fontId="5" fillId="0" borderId="0" applyFont="0" applyFill="0" applyBorder="0" applyAlignment="0" applyProtection="0"/>
    <xf numFmtId="0" fontId="3" fillId="0" borderId="0"/>
    <xf numFmtId="167" fontId="3" fillId="0" borderId="0" applyFont="0" applyFill="0" applyBorder="0" applyAlignment="0" applyProtection="0"/>
    <xf numFmtId="0" fontId="2" fillId="0" borderId="0"/>
    <xf numFmtId="9" fontId="25" fillId="0" borderId="0" applyFont="0" applyFill="0" applyBorder="0" applyAlignment="0" applyProtection="0"/>
  </cellStyleXfs>
  <cellXfs count="497">
    <xf numFmtId="0" fontId="0" fillId="0" borderId="0" xfId="0" applyFont="1" applyAlignment="1"/>
    <xf numFmtId="0" fontId="1" fillId="0" borderId="0" xfId="0" applyFont="1" applyAlignment="1"/>
    <xf numFmtId="0" fontId="1" fillId="2" borderId="0" xfId="0" applyFont="1" applyFill="1"/>
    <xf numFmtId="0" fontId="1" fillId="0" borderId="0" xfId="0" applyFont="1" applyAlignment="1">
      <alignment vertical="center"/>
    </xf>
    <xf numFmtId="0" fontId="4" fillId="0" borderId="2" xfId="0" applyFont="1" applyBorder="1" applyAlignment="1">
      <alignment horizontal="left"/>
    </xf>
    <xf numFmtId="0" fontId="1" fillId="0" borderId="2" xfId="0" applyFont="1" applyBorder="1" applyAlignment="1">
      <alignment horizontal="left"/>
    </xf>
    <xf numFmtId="0" fontId="7" fillId="0" borderId="0" xfId="0" applyFont="1" applyAlignment="1">
      <alignment horizontal="center"/>
    </xf>
    <xf numFmtId="0" fontId="0" fillId="0" borderId="0" xfId="0"/>
    <xf numFmtId="0" fontId="6" fillId="3" borderId="0" xfId="0" applyFont="1" applyFill="1"/>
    <xf numFmtId="0" fontId="6" fillId="0" borderId="0" xfId="0" applyFont="1"/>
    <xf numFmtId="164" fontId="0" fillId="0" borderId="0" xfId="0" applyNumberFormat="1"/>
    <xf numFmtId="9" fontId="0" fillId="0" borderId="0" xfId="0" applyNumberFormat="1"/>
    <xf numFmtId="165" fontId="6" fillId="4" borderId="0" xfId="0" applyNumberFormat="1" applyFont="1" applyFill="1" applyAlignment="1">
      <alignment horizontal="center"/>
    </xf>
    <xf numFmtId="44" fontId="6" fillId="0" borderId="0" xfId="1" applyFont="1" applyFill="1" applyAlignment="1">
      <alignment horizontal="center"/>
    </xf>
    <xf numFmtId="44" fontId="6" fillId="3" borderId="0" xfId="1" applyFont="1" applyFill="1" applyAlignment="1">
      <alignment horizontal="center"/>
    </xf>
    <xf numFmtId="165" fontId="6" fillId="4" borderId="0" xfId="0" applyNumberFormat="1" applyFont="1" applyFill="1"/>
    <xf numFmtId="10" fontId="0" fillId="0" borderId="0" xfId="0" applyNumberFormat="1"/>
    <xf numFmtId="2" fontId="0" fillId="0" borderId="0" xfId="0" applyNumberFormat="1"/>
    <xf numFmtId="165" fontId="0" fillId="0" borderId="0" xfId="0" applyNumberFormat="1"/>
    <xf numFmtId="0" fontId="9" fillId="0" borderId="0" xfId="2" applyFont="1"/>
    <xf numFmtId="166" fontId="9" fillId="0" borderId="0" xfId="2" applyNumberFormat="1" applyFont="1" applyAlignment="1">
      <alignment horizontal="center" vertical="center"/>
    </xf>
    <xf numFmtId="20" fontId="9" fillId="0" borderId="0" xfId="2" applyNumberFormat="1" applyFont="1"/>
    <xf numFmtId="20" fontId="9" fillId="0" borderId="0" xfId="2" applyNumberFormat="1" applyFont="1" applyAlignment="1">
      <alignment horizontal="center" vertical="center"/>
    </xf>
    <xf numFmtId="0" fontId="9" fillId="0" borderId="0" xfId="2" applyFont="1" applyAlignment="1">
      <alignment horizontal="center" vertical="center"/>
    </xf>
    <xf numFmtId="167" fontId="9" fillId="0" borderId="0" xfId="3" applyFont="1" applyAlignment="1">
      <alignment horizontal="center" vertical="center"/>
    </xf>
    <xf numFmtId="0" fontId="9" fillId="0" borderId="0" xfId="2" applyFont="1" applyAlignment="1">
      <alignment horizontal="center"/>
    </xf>
    <xf numFmtId="0" fontId="9" fillId="5" borderId="0" xfId="2" applyFont="1" applyFill="1" applyAlignment="1">
      <alignment horizontal="center"/>
    </xf>
    <xf numFmtId="0" fontId="11" fillId="6" borderId="0" xfId="2" applyFont="1" applyFill="1" applyAlignment="1">
      <alignment horizontal="center" vertical="center" wrapText="1"/>
    </xf>
    <xf numFmtId="0" fontId="9" fillId="5" borderId="0" xfId="2" applyFont="1" applyFill="1"/>
    <xf numFmtId="166" fontId="12" fillId="6" borderId="0" xfId="2" applyNumberFormat="1" applyFont="1" applyFill="1" applyAlignment="1">
      <alignment horizontal="center" vertical="center"/>
    </xf>
    <xf numFmtId="0" fontId="12" fillId="6" borderId="0" xfId="2" applyFont="1" applyFill="1" applyAlignment="1">
      <alignment horizontal="center" vertical="center"/>
    </xf>
    <xf numFmtId="0" fontId="12" fillId="6" borderId="0" xfId="2" applyFont="1" applyFill="1" applyAlignment="1">
      <alignment horizontal="center" vertical="top" wrapText="1"/>
    </xf>
    <xf numFmtId="0" fontId="9" fillId="5" borderId="0" xfId="2" applyFont="1" applyFill="1" applyAlignment="1">
      <alignment horizontal="center" vertical="center" wrapText="1"/>
    </xf>
    <xf numFmtId="166" fontId="13" fillId="5" borderId="0" xfId="2" applyNumberFormat="1" applyFont="1" applyFill="1" applyAlignment="1">
      <alignment horizontal="center" vertical="center" wrapText="1"/>
    </xf>
    <xf numFmtId="0" fontId="13" fillId="5" borderId="0" xfId="2" applyFont="1" applyFill="1" applyAlignment="1">
      <alignment horizontal="center" vertical="center" wrapText="1"/>
    </xf>
    <xf numFmtId="0" fontId="9" fillId="5" borderId="0" xfId="2" applyFont="1" applyFill="1" applyAlignment="1">
      <alignment horizontal="center" vertical="center"/>
    </xf>
    <xf numFmtId="167" fontId="9" fillId="5" borderId="0" xfId="3" applyFont="1" applyFill="1" applyBorder="1" applyAlignment="1">
      <alignment horizontal="center" vertical="center"/>
    </xf>
    <xf numFmtId="166" fontId="9" fillId="5" borderId="0" xfId="2" applyNumberFormat="1" applyFont="1" applyFill="1" applyAlignment="1">
      <alignment horizontal="center" vertical="center" wrapText="1"/>
    </xf>
    <xf numFmtId="168" fontId="9" fillId="5" borderId="0" xfId="2" applyNumberFormat="1" applyFont="1" applyFill="1" applyAlignment="1">
      <alignment horizontal="center" vertical="center" wrapText="1"/>
    </xf>
    <xf numFmtId="169" fontId="9" fillId="5" borderId="0" xfId="2" applyNumberFormat="1" applyFont="1" applyFill="1" applyAlignment="1">
      <alignment horizontal="center" vertical="center" wrapText="1"/>
    </xf>
    <xf numFmtId="0" fontId="17" fillId="5" borderId="0" xfId="2" applyFont="1" applyFill="1"/>
    <xf numFmtId="0" fontId="17" fillId="8" borderId="4" xfId="2" applyFont="1" applyFill="1" applyBorder="1" applyAlignment="1">
      <alignment horizontal="left" vertical="center" indent="1"/>
    </xf>
    <xf numFmtId="166" fontId="17" fillId="8" borderId="4" xfId="2" applyNumberFormat="1" applyFont="1" applyFill="1" applyBorder="1" applyAlignment="1">
      <alignment horizontal="center" vertical="center"/>
    </xf>
    <xf numFmtId="164" fontId="17" fillId="8" borderId="4" xfId="2" applyNumberFormat="1" applyFont="1" applyFill="1" applyBorder="1" applyAlignment="1">
      <alignment horizontal="center" vertical="center"/>
    </xf>
    <xf numFmtId="164" fontId="17" fillId="8" borderId="4" xfId="2" applyNumberFormat="1" applyFont="1" applyFill="1" applyBorder="1" applyAlignment="1">
      <alignment horizontal="left" vertical="center" indent="1"/>
    </xf>
    <xf numFmtId="164" fontId="9" fillId="5" borderId="5" xfId="2" applyNumberFormat="1" applyFont="1" applyFill="1" applyBorder="1" applyAlignment="1">
      <alignment horizontal="center" vertical="center"/>
    </xf>
    <xf numFmtId="164" fontId="17" fillId="8" borderId="4" xfId="2" applyNumberFormat="1" applyFont="1" applyFill="1" applyBorder="1" applyAlignment="1">
      <alignment vertical="center"/>
    </xf>
    <xf numFmtId="0" fontId="17" fillId="8" borderId="4" xfId="2" applyFont="1" applyFill="1" applyBorder="1" applyAlignment="1">
      <alignment horizontal="center" vertical="center"/>
    </xf>
    <xf numFmtId="167" fontId="17" fillId="8" borderId="4" xfId="3" applyFont="1" applyFill="1" applyBorder="1" applyAlignment="1">
      <alignment horizontal="center" vertical="center"/>
    </xf>
    <xf numFmtId="164" fontId="18" fillId="5" borderId="5" xfId="2" applyNumberFormat="1" applyFont="1" applyFill="1" applyBorder="1" applyAlignment="1">
      <alignment horizontal="center" vertical="center"/>
    </xf>
    <xf numFmtId="0" fontId="1" fillId="0" borderId="0" xfId="4" applyFont="1" applyAlignment="1">
      <alignment horizontal="right"/>
    </xf>
    <xf numFmtId="0" fontId="17" fillId="0" borderId="0" xfId="2" applyFont="1"/>
    <xf numFmtId="169" fontId="17" fillId="0" borderId="0" xfId="2" applyNumberFormat="1" applyFont="1" applyAlignment="1">
      <alignment horizontal="center"/>
    </xf>
    <xf numFmtId="0" fontId="1" fillId="0" borderId="0" xfId="4" applyFont="1"/>
    <xf numFmtId="0" fontId="1" fillId="0" borderId="0" xfId="4" applyFont="1" applyAlignment="1">
      <alignment horizontal="left" vertical="center"/>
    </xf>
    <xf numFmtId="0" fontId="1" fillId="9" borderId="0" xfId="4" applyFont="1" applyFill="1"/>
    <xf numFmtId="0" fontId="1" fillId="0" borderId="0" xfId="4" applyFont="1" applyAlignment="1">
      <alignment vertical="center"/>
    </xf>
    <xf numFmtId="0" fontId="1" fillId="10" borderId="0" xfId="4" applyFont="1" applyFill="1"/>
    <xf numFmtId="166" fontId="18" fillId="8" borderId="4" xfId="2" applyNumberFormat="1" applyFont="1" applyFill="1" applyBorder="1" applyAlignment="1">
      <alignment horizontal="center" vertical="center"/>
    </xf>
    <xf numFmtId="164" fontId="18" fillId="8" borderId="4" xfId="2" applyNumberFormat="1" applyFont="1" applyFill="1" applyBorder="1" applyAlignment="1">
      <alignment horizontal="center" vertical="center"/>
    </xf>
    <xf numFmtId="166" fontId="17" fillId="8" borderId="4" xfId="2" applyNumberFormat="1" applyFont="1" applyFill="1" applyBorder="1" applyAlignment="1">
      <alignment horizontal="left" vertical="center" indent="1"/>
    </xf>
    <xf numFmtId="164" fontId="9" fillId="11" borderId="5" xfId="2" applyNumberFormat="1" applyFont="1" applyFill="1" applyBorder="1" applyAlignment="1">
      <alignment horizontal="center" vertical="center"/>
    </xf>
    <xf numFmtId="164" fontId="17" fillId="5" borderId="4" xfId="2" applyNumberFormat="1" applyFont="1" applyFill="1" applyBorder="1" applyAlignment="1">
      <alignment horizontal="center" vertical="center"/>
    </xf>
    <xf numFmtId="164" fontId="18" fillId="11" borderId="5" xfId="2" applyNumberFormat="1" applyFont="1" applyFill="1" applyBorder="1" applyAlignment="1">
      <alignment horizontal="center" vertical="center"/>
    </xf>
    <xf numFmtId="166" fontId="9" fillId="8" borderId="4" xfId="2" applyNumberFormat="1" applyFont="1" applyFill="1" applyBorder="1" applyAlignment="1">
      <alignment horizontal="center" vertical="center"/>
    </xf>
    <xf numFmtId="164" fontId="9" fillId="8" borderId="4" xfId="2" applyNumberFormat="1" applyFont="1" applyFill="1" applyBorder="1" applyAlignment="1">
      <alignment horizontal="center" vertical="center"/>
    </xf>
    <xf numFmtId="164" fontId="17" fillId="11" borderId="4" xfId="2" applyNumberFormat="1" applyFont="1" applyFill="1" applyBorder="1" applyAlignment="1">
      <alignment horizontal="center" vertical="center"/>
    </xf>
    <xf numFmtId="0" fontId="17" fillId="12" borderId="4" xfId="2" applyFont="1" applyFill="1" applyBorder="1" applyAlignment="1">
      <alignment horizontal="left" vertical="center" indent="1"/>
    </xf>
    <xf numFmtId="166" fontId="17" fillId="12" borderId="4" xfId="2" applyNumberFormat="1" applyFont="1" applyFill="1" applyBorder="1" applyAlignment="1">
      <alignment horizontal="center" vertical="center"/>
    </xf>
    <xf numFmtId="164" fontId="17" fillId="12" borderId="4" xfId="2" applyNumberFormat="1" applyFont="1" applyFill="1" applyBorder="1" applyAlignment="1">
      <alignment horizontal="center" vertical="center"/>
    </xf>
    <xf numFmtId="164" fontId="17" fillId="12" borderId="4" xfId="2" applyNumberFormat="1" applyFont="1" applyFill="1" applyBorder="1" applyAlignment="1">
      <alignment horizontal="left" vertical="center" indent="1"/>
    </xf>
    <xf numFmtId="164" fontId="9" fillId="13" borderId="5" xfId="2" applyNumberFormat="1" applyFont="1" applyFill="1" applyBorder="1" applyAlignment="1">
      <alignment horizontal="center" vertical="center"/>
    </xf>
    <xf numFmtId="164" fontId="17" fillId="12" borderId="4" xfId="2" applyNumberFormat="1" applyFont="1" applyFill="1" applyBorder="1" applyAlignment="1">
      <alignment vertical="center"/>
    </xf>
    <xf numFmtId="0" fontId="17" fillId="12" borderId="4" xfId="2" applyFont="1" applyFill="1" applyBorder="1" applyAlignment="1">
      <alignment horizontal="center" vertical="center"/>
    </xf>
    <xf numFmtId="167" fontId="17" fillId="12" borderId="4" xfId="3" applyFont="1" applyFill="1" applyBorder="1" applyAlignment="1">
      <alignment horizontal="center" vertical="center"/>
    </xf>
    <xf numFmtId="164" fontId="18" fillId="13" borderId="5" xfId="2" applyNumberFormat="1" applyFont="1" applyFill="1" applyBorder="1" applyAlignment="1">
      <alignment horizontal="center" vertical="center"/>
    </xf>
    <xf numFmtId="0" fontId="19" fillId="12" borderId="4" xfId="2" applyFont="1" applyFill="1" applyBorder="1" applyAlignment="1">
      <alignment horizontal="left" vertical="center" indent="1"/>
    </xf>
    <xf numFmtId="164" fontId="19" fillId="12" borderId="4" xfId="2" applyNumberFormat="1" applyFont="1" applyFill="1" applyBorder="1" applyAlignment="1">
      <alignment horizontal="left" vertical="center" indent="1"/>
    </xf>
    <xf numFmtId="164" fontId="17" fillId="13" borderId="5" xfId="2" applyNumberFormat="1" applyFont="1" applyFill="1" applyBorder="1" applyAlignment="1">
      <alignment horizontal="center" vertical="center"/>
    </xf>
    <xf numFmtId="166" fontId="19" fillId="12" borderId="4" xfId="2" applyNumberFormat="1" applyFont="1" applyFill="1" applyBorder="1" applyAlignment="1">
      <alignment horizontal="center" vertical="center"/>
    </xf>
    <xf numFmtId="164" fontId="20" fillId="13" borderId="5" xfId="2" applyNumberFormat="1" applyFont="1" applyFill="1" applyBorder="1" applyAlignment="1">
      <alignment horizontal="center" vertical="center"/>
    </xf>
    <xf numFmtId="170" fontId="17" fillId="12" borderId="4" xfId="2" applyNumberFormat="1" applyFont="1" applyFill="1" applyBorder="1" applyAlignment="1">
      <alignment vertical="center"/>
    </xf>
    <xf numFmtId="166" fontId="17" fillId="12" borderId="4" xfId="2" applyNumberFormat="1" applyFont="1" applyFill="1" applyBorder="1" applyAlignment="1">
      <alignment horizontal="left" vertical="center" indent="1"/>
    </xf>
    <xf numFmtId="164" fontId="17" fillId="13" borderId="4" xfId="2" applyNumberFormat="1" applyFont="1" applyFill="1" applyBorder="1" applyAlignment="1">
      <alignment horizontal="center" vertical="center"/>
    </xf>
    <xf numFmtId="164" fontId="17" fillId="13" borderId="4" xfId="2" applyNumberFormat="1" applyFont="1" applyFill="1" applyBorder="1" applyAlignment="1">
      <alignment vertical="center"/>
    </xf>
    <xf numFmtId="164" fontId="18" fillId="12" borderId="5" xfId="2" applyNumberFormat="1" applyFont="1" applyFill="1" applyBorder="1" applyAlignment="1">
      <alignment horizontal="center" vertical="center"/>
    </xf>
    <xf numFmtId="166" fontId="18" fillId="12" borderId="4" xfId="2" applyNumberFormat="1" applyFont="1" applyFill="1" applyBorder="1" applyAlignment="1">
      <alignment horizontal="center" vertical="center"/>
    </xf>
    <xf numFmtId="0" fontId="17" fillId="5" borderId="4" xfId="2" applyFont="1" applyFill="1" applyBorder="1" applyAlignment="1">
      <alignment horizontal="left" vertical="center" indent="1"/>
    </xf>
    <xf numFmtId="166" fontId="9" fillId="5" borderId="4" xfId="2" applyNumberFormat="1" applyFont="1" applyFill="1" applyBorder="1" applyAlignment="1">
      <alignment horizontal="center" vertical="center"/>
    </xf>
    <xf numFmtId="0" fontId="17" fillId="5" borderId="4" xfId="2" applyFont="1" applyFill="1" applyBorder="1" applyAlignment="1">
      <alignment horizontal="center" vertical="center"/>
    </xf>
    <xf numFmtId="167" fontId="17" fillId="5" borderId="4" xfId="3" applyFont="1" applyFill="1" applyBorder="1" applyAlignment="1">
      <alignment horizontal="center" vertical="center"/>
    </xf>
    <xf numFmtId="166" fontId="17" fillId="5" borderId="4" xfId="2" applyNumberFormat="1" applyFont="1" applyFill="1" applyBorder="1" applyAlignment="1">
      <alignment horizontal="center" vertical="center"/>
    </xf>
    <xf numFmtId="164" fontId="17" fillId="5" borderId="5" xfId="2" applyNumberFormat="1" applyFont="1" applyFill="1" applyBorder="1" applyAlignment="1">
      <alignment horizontal="center" vertical="center"/>
    </xf>
    <xf numFmtId="0" fontId="17" fillId="11" borderId="7" xfId="2" applyFont="1" applyFill="1" applyBorder="1" applyAlignment="1">
      <alignment horizontal="left" vertical="center" indent="1"/>
    </xf>
    <xf numFmtId="166" fontId="18" fillId="11" borderId="4" xfId="2" applyNumberFormat="1" applyFont="1" applyFill="1" applyBorder="1" applyAlignment="1">
      <alignment horizontal="center" vertical="center"/>
    </xf>
    <xf numFmtId="164" fontId="18" fillId="11" borderId="4" xfId="2" applyNumberFormat="1" applyFont="1" applyFill="1" applyBorder="1" applyAlignment="1">
      <alignment horizontal="center" vertical="center"/>
    </xf>
    <xf numFmtId="164" fontId="17" fillId="11" borderId="7" xfId="2" applyNumberFormat="1" applyFont="1" applyFill="1" applyBorder="1" applyAlignment="1">
      <alignment vertical="center"/>
    </xf>
    <xf numFmtId="0" fontId="17" fillId="11" borderId="7" xfId="2" applyFont="1" applyFill="1" applyBorder="1" applyAlignment="1">
      <alignment horizontal="center" vertical="center"/>
    </xf>
    <xf numFmtId="167" fontId="17" fillId="11" borderId="7" xfId="3" applyFont="1" applyFill="1" applyBorder="1" applyAlignment="1">
      <alignment horizontal="center" vertical="center"/>
    </xf>
    <xf numFmtId="164" fontId="18" fillId="11" borderId="8" xfId="2" applyNumberFormat="1" applyFont="1" applyFill="1" applyBorder="1" applyAlignment="1">
      <alignment horizontal="center" vertical="center"/>
    </xf>
    <xf numFmtId="0" fontId="17" fillId="11" borderId="4" xfId="2" applyFont="1" applyFill="1" applyBorder="1" applyAlignment="1">
      <alignment horizontal="left" vertical="center" indent="1"/>
    </xf>
    <xf numFmtId="164" fontId="17" fillId="11" borderId="4" xfId="2" applyNumberFormat="1" applyFont="1" applyFill="1" applyBorder="1" applyAlignment="1">
      <alignment vertical="center"/>
    </xf>
    <xf numFmtId="0" fontId="17" fillId="11" borderId="4" xfId="2" applyFont="1" applyFill="1" applyBorder="1" applyAlignment="1">
      <alignment horizontal="center" vertical="center"/>
    </xf>
    <xf numFmtId="167" fontId="17" fillId="11" borderId="4" xfId="3" applyFont="1" applyFill="1" applyBorder="1" applyAlignment="1">
      <alignment horizontal="center" vertical="center"/>
    </xf>
    <xf numFmtId="164" fontId="18" fillId="11" borderId="9" xfId="2" applyNumberFormat="1" applyFont="1" applyFill="1" applyBorder="1" applyAlignment="1">
      <alignment horizontal="center" vertical="center"/>
    </xf>
    <xf numFmtId="164" fontId="18" fillId="8" borderId="5" xfId="2" applyNumberFormat="1" applyFont="1" applyFill="1" applyBorder="1" applyAlignment="1">
      <alignment horizontal="center" vertical="center"/>
    </xf>
    <xf numFmtId="164" fontId="18" fillId="8" borderId="9" xfId="2" applyNumberFormat="1" applyFont="1" applyFill="1" applyBorder="1" applyAlignment="1">
      <alignment horizontal="center" vertical="center"/>
    </xf>
    <xf numFmtId="164" fontId="18" fillId="8" borderId="4" xfId="2" applyNumberFormat="1" applyFont="1" applyFill="1" applyBorder="1" applyAlignment="1">
      <alignment vertical="center"/>
    </xf>
    <xf numFmtId="164" fontId="18" fillId="12" borderId="4" xfId="2" applyNumberFormat="1" applyFont="1" applyFill="1" applyBorder="1" applyAlignment="1">
      <alignment horizontal="center" vertical="center"/>
    </xf>
    <xf numFmtId="164" fontId="17" fillId="14" borderId="4" xfId="2" applyNumberFormat="1" applyFont="1" applyFill="1" applyBorder="1" applyAlignment="1">
      <alignment horizontal="center" vertical="center"/>
    </xf>
    <xf numFmtId="166" fontId="19" fillId="12" borderId="5" xfId="2" applyNumberFormat="1" applyFont="1" applyFill="1" applyBorder="1" applyAlignment="1">
      <alignment horizontal="center" vertical="center"/>
    </xf>
    <xf numFmtId="166" fontId="18" fillId="12" borderId="9" xfId="2" applyNumberFormat="1" applyFont="1" applyFill="1" applyBorder="1" applyAlignment="1">
      <alignment horizontal="center" vertical="center"/>
    </xf>
    <xf numFmtId="164" fontId="17" fillId="12" borderId="10" xfId="2" applyNumberFormat="1" applyFont="1" applyFill="1" applyBorder="1" applyAlignment="1">
      <alignment vertical="center"/>
    </xf>
    <xf numFmtId="164" fontId="20" fillId="12" borderId="5" xfId="2" applyNumberFormat="1" applyFont="1" applyFill="1" applyBorder="1" applyAlignment="1">
      <alignment horizontal="center" vertical="center"/>
    </xf>
    <xf numFmtId="164" fontId="20" fillId="12" borderId="4" xfId="2" applyNumberFormat="1" applyFont="1" applyFill="1" applyBorder="1" applyAlignment="1">
      <alignment horizontal="center" vertical="center"/>
    </xf>
    <xf numFmtId="164" fontId="18" fillId="12" borderId="9" xfId="2" applyNumberFormat="1" applyFont="1" applyFill="1" applyBorder="1" applyAlignment="1">
      <alignment horizontal="center" vertical="center"/>
    </xf>
    <xf numFmtId="164" fontId="20" fillId="5" borderId="5" xfId="2" applyNumberFormat="1" applyFont="1" applyFill="1" applyBorder="1" applyAlignment="1">
      <alignment horizontal="center" vertical="center"/>
    </xf>
    <xf numFmtId="164" fontId="18" fillId="5" borderId="4" xfId="2" applyNumberFormat="1" applyFont="1" applyFill="1" applyBorder="1" applyAlignment="1">
      <alignment horizontal="center" vertical="center"/>
    </xf>
    <xf numFmtId="166" fontId="20" fillId="5" borderId="4" xfId="2" applyNumberFormat="1" applyFont="1" applyFill="1" applyBorder="1" applyAlignment="1">
      <alignment horizontal="center" vertical="center"/>
    </xf>
    <xf numFmtId="171" fontId="17" fillId="5" borderId="5" xfId="2" applyNumberFormat="1" applyFont="1" applyFill="1" applyBorder="1" applyAlignment="1">
      <alignment horizontal="center" vertical="center"/>
    </xf>
    <xf numFmtId="171" fontId="18" fillId="5" borderId="9" xfId="2" applyNumberFormat="1" applyFont="1" applyFill="1" applyBorder="1" applyAlignment="1">
      <alignment horizontal="center" vertical="center"/>
    </xf>
    <xf numFmtId="0" fontId="17" fillId="15" borderId="4" xfId="2" applyFont="1" applyFill="1" applyBorder="1" applyAlignment="1">
      <alignment horizontal="left" vertical="center" indent="1"/>
    </xf>
    <xf numFmtId="166" fontId="17" fillId="15" borderId="4" xfId="2" applyNumberFormat="1" applyFont="1" applyFill="1" applyBorder="1" applyAlignment="1">
      <alignment horizontal="center" vertical="center"/>
    </xf>
    <xf numFmtId="164" fontId="17" fillId="15" borderId="4" xfId="2" applyNumberFormat="1" applyFont="1" applyFill="1" applyBorder="1" applyAlignment="1">
      <alignment horizontal="center" vertical="center"/>
    </xf>
    <xf numFmtId="164" fontId="17" fillId="16" borderId="4" xfId="2" applyNumberFormat="1" applyFont="1" applyFill="1" applyBorder="1" applyAlignment="1">
      <alignment horizontal="center" vertical="center"/>
    </xf>
    <xf numFmtId="164" fontId="18" fillId="15" borderId="5" xfId="2" applyNumberFormat="1" applyFont="1" applyFill="1" applyBorder="1" applyAlignment="1">
      <alignment horizontal="center" vertical="center"/>
    </xf>
    <xf numFmtId="164" fontId="18" fillId="15" borderId="4" xfId="2" applyNumberFormat="1" applyFont="1" applyFill="1" applyBorder="1" applyAlignment="1">
      <alignment horizontal="center" vertical="center"/>
    </xf>
    <xf numFmtId="164" fontId="17" fillId="15" borderId="4" xfId="2" applyNumberFormat="1" applyFont="1" applyFill="1" applyBorder="1" applyAlignment="1">
      <alignment vertical="center"/>
    </xf>
    <xf numFmtId="0" fontId="17" fillId="15" borderId="4" xfId="2" applyFont="1" applyFill="1" applyBorder="1" applyAlignment="1">
      <alignment horizontal="center" vertical="center"/>
    </xf>
    <xf numFmtId="167" fontId="17" fillId="15" borderId="4" xfId="3" applyFont="1" applyFill="1" applyBorder="1" applyAlignment="1">
      <alignment horizontal="center" vertical="center"/>
    </xf>
    <xf numFmtId="164" fontId="18" fillId="15" borderId="9" xfId="2" applyNumberFormat="1" applyFont="1" applyFill="1" applyBorder="1" applyAlignment="1">
      <alignment horizontal="center" vertical="center"/>
    </xf>
    <xf numFmtId="164" fontId="17" fillId="5" borderId="0" xfId="2" applyNumberFormat="1" applyFont="1" applyFill="1" applyAlignment="1">
      <alignment horizontal="center" vertical="center" wrapText="1"/>
    </xf>
    <xf numFmtId="0" fontId="17" fillId="5" borderId="0" xfId="2" applyFont="1" applyFill="1" applyAlignment="1">
      <alignment horizontal="center" vertical="center"/>
    </xf>
    <xf numFmtId="0" fontId="17" fillId="5" borderId="0" xfId="2" applyFont="1" applyFill="1" applyAlignment="1">
      <alignment horizontal="center"/>
    </xf>
    <xf numFmtId="3" fontId="17" fillId="0" borderId="0" xfId="2" applyNumberFormat="1" applyFont="1" applyAlignment="1">
      <alignment horizontal="center"/>
    </xf>
    <xf numFmtId="4" fontId="17" fillId="5" borderId="0" xfId="2" applyNumberFormat="1" applyFont="1" applyFill="1"/>
    <xf numFmtId="0" fontId="17" fillId="18" borderId="4" xfId="2" applyFont="1" applyFill="1" applyBorder="1" applyAlignment="1">
      <alignment horizontal="left" vertical="center" indent="1"/>
    </xf>
    <xf numFmtId="171" fontId="17" fillId="18" borderId="5" xfId="2" applyNumberFormat="1" applyFont="1" applyFill="1" applyBorder="1" applyAlignment="1">
      <alignment horizontal="center" vertical="center"/>
    </xf>
    <xf numFmtId="171" fontId="17" fillId="18" borderId="4" xfId="2" applyNumberFormat="1" applyFont="1" applyFill="1" applyBorder="1" applyAlignment="1">
      <alignment horizontal="center" vertical="center"/>
    </xf>
    <xf numFmtId="0" fontId="17" fillId="18" borderId="4" xfId="2" applyFont="1" applyFill="1" applyBorder="1" applyAlignment="1">
      <alignment horizontal="center" vertical="center"/>
    </xf>
    <xf numFmtId="167" fontId="17" fillId="18" borderId="4" xfId="3" applyFont="1" applyFill="1" applyBorder="1" applyAlignment="1">
      <alignment horizontal="center" vertical="center"/>
    </xf>
    <xf numFmtId="164" fontId="17" fillId="5" borderId="0" xfId="2" applyNumberFormat="1" applyFont="1" applyFill="1" applyAlignment="1">
      <alignment horizontal="center"/>
    </xf>
    <xf numFmtId="164" fontId="17" fillId="5" borderId="0" xfId="2" applyNumberFormat="1" applyFont="1" applyFill="1"/>
    <xf numFmtId="171" fontId="17" fillId="5" borderId="0" xfId="2" applyNumberFormat="1" applyFont="1" applyFill="1"/>
    <xf numFmtId="0" fontId="17" fillId="19" borderId="4" xfId="2" applyFont="1" applyFill="1" applyBorder="1" applyAlignment="1">
      <alignment horizontal="left" vertical="center" indent="1"/>
    </xf>
    <xf numFmtId="171" fontId="9" fillId="19" borderId="5" xfId="2" applyNumberFormat="1" applyFont="1" applyFill="1" applyBorder="1" applyAlignment="1">
      <alignment horizontal="center" vertical="center"/>
    </xf>
    <xf numFmtId="171" fontId="9" fillId="19" borderId="4" xfId="2" applyNumberFormat="1" applyFont="1" applyFill="1" applyBorder="1" applyAlignment="1">
      <alignment horizontal="center" vertical="center"/>
    </xf>
    <xf numFmtId="171" fontId="17" fillId="19" borderId="4" xfId="2" applyNumberFormat="1" applyFont="1" applyFill="1" applyBorder="1" applyAlignment="1">
      <alignment horizontal="center" vertical="center"/>
    </xf>
    <xf numFmtId="0" fontId="17" fillId="19" borderId="4" xfId="2" applyFont="1" applyFill="1" applyBorder="1" applyAlignment="1">
      <alignment horizontal="center" vertical="center"/>
    </xf>
    <xf numFmtId="167" fontId="17" fillId="19" borderId="4" xfId="3" applyFont="1" applyFill="1" applyBorder="1" applyAlignment="1">
      <alignment horizontal="center" vertical="center"/>
    </xf>
    <xf numFmtId="166" fontId="9" fillId="18" borderId="4" xfId="2" applyNumberFormat="1" applyFont="1" applyFill="1" applyBorder="1" applyAlignment="1">
      <alignment horizontal="center" vertical="center"/>
    </xf>
    <xf numFmtId="171" fontId="21" fillId="18" borderId="4" xfId="2" applyNumberFormat="1" applyFont="1" applyFill="1" applyBorder="1" applyAlignment="1">
      <alignment horizontal="center" vertical="center"/>
    </xf>
    <xf numFmtId="171" fontId="17" fillId="20" borderId="4" xfId="2" applyNumberFormat="1" applyFont="1" applyFill="1" applyBorder="1" applyAlignment="1">
      <alignment horizontal="center" vertical="center"/>
    </xf>
    <xf numFmtId="164" fontId="17" fillId="0" borderId="0" xfId="2" applyNumberFormat="1" applyFont="1"/>
    <xf numFmtId="166" fontId="17" fillId="18" borderId="4" xfId="2" applyNumberFormat="1" applyFont="1" applyFill="1" applyBorder="1" applyAlignment="1">
      <alignment horizontal="center" vertical="center"/>
    </xf>
    <xf numFmtId="171" fontId="17" fillId="5" borderId="4" xfId="2" applyNumberFormat="1" applyFont="1" applyFill="1" applyBorder="1" applyAlignment="1">
      <alignment horizontal="center" vertical="center"/>
    </xf>
    <xf numFmtId="170" fontId="17" fillId="15" borderId="4" xfId="2" applyNumberFormat="1" applyFont="1" applyFill="1" applyBorder="1" applyAlignment="1">
      <alignment horizontal="center" vertical="center"/>
    </xf>
    <xf numFmtId="170" fontId="17" fillId="16" borderId="4" xfId="2" applyNumberFormat="1" applyFont="1" applyFill="1" applyBorder="1" applyAlignment="1">
      <alignment horizontal="center" vertical="center"/>
    </xf>
    <xf numFmtId="164" fontId="17" fillId="15" borderId="5" xfId="2" applyNumberFormat="1" applyFont="1" applyFill="1" applyBorder="1" applyAlignment="1">
      <alignment horizontal="center" vertical="center"/>
    </xf>
    <xf numFmtId="0" fontId="17" fillId="5" borderId="0" xfId="2" applyFont="1" applyFill="1" applyAlignment="1">
      <alignment horizontal="center" vertical="center" wrapText="1"/>
    </xf>
    <xf numFmtId="166" fontId="17" fillId="5" borderId="0" xfId="2" applyNumberFormat="1" applyFont="1" applyFill="1" applyAlignment="1">
      <alignment horizontal="center" vertical="center" wrapText="1"/>
    </xf>
    <xf numFmtId="167" fontId="17" fillId="5" borderId="0" xfId="3" applyFont="1" applyFill="1" applyBorder="1" applyAlignment="1">
      <alignment horizontal="center" vertical="center"/>
    </xf>
    <xf numFmtId="166" fontId="17" fillId="0" borderId="0" xfId="2" applyNumberFormat="1" applyFont="1"/>
    <xf numFmtId="0" fontId="17" fillId="5" borderId="7" xfId="2" applyFont="1" applyFill="1" applyBorder="1" applyAlignment="1">
      <alignment horizontal="left" vertical="center" indent="1"/>
    </xf>
    <xf numFmtId="164" fontId="17" fillId="5" borderId="7" xfId="2" applyNumberFormat="1" applyFont="1" applyFill="1" applyBorder="1" applyAlignment="1">
      <alignment horizontal="center" vertical="center"/>
    </xf>
    <xf numFmtId="164" fontId="17" fillId="5" borderId="12" xfId="2" applyNumberFormat="1" applyFont="1" applyFill="1" applyBorder="1" applyAlignment="1">
      <alignment horizontal="center" vertical="center"/>
    </xf>
    <xf numFmtId="0" fontId="17" fillId="5" borderId="7" xfId="2" applyFont="1" applyFill="1" applyBorder="1" applyAlignment="1">
      <alignment horizontal="center" vertical="center"/>
    </xf>
    <xf numFmtId="167" fontId="17" fillId="5" borderId="7" xfId="3" applyFont="1" applyFill="1" applyBorder="1" applyAlignment="1">
      <alignment horizontal="center" vertical="center"/>
    </xf>
    <xf numFmtId="2" fontId="17" fillId="23" borderId="4" xfId="2" applyNumberFormat="1" applyFont="1" applyFill="1" applyBorder="1" applyAlignment="1">
      <alignment horizontal="center" vertical="center"/>
    </xf>
    <xf numFmtId="164" fontId="17" fillId="23" borderId="4" xfId="2" applyNumberFormat="1" applyFont="1" applyFill="1" applyBorder="1" applyAlignment="1">
      <alignment horizontal="center" vertical="center"/>
    </xf>
    <xf numFmtId="2" fontId="20" fillId="23" borderId="4" xfId="2" applyNumberFormat="1" applyFont="1" applyFill="1" applyBorder="1" applyAlignment="1">
      <alignment horizontal="center" vertical="center"/>
    </xf>
    <xf numFmtId="164" fontId="20" fillId="23" borderId="5" xfId="2" applyNumberFormat="1" applyFont="1" applyFill="1" applyBorder="1" applyAlignment="1">
      <alignment horizontal="center" vertical="center"/>
    </xf>
    <xf numFmtId="1" fontId="17" fillId="23" borderId="4" xfId="2" applyNumberFormat="1" applyFont="1" applyFill="1" applyBorder="1" applyAlignment="1">
      <alignment horizontal="center" vertical="center"/>
    </xf>
    <xf numFmtId="0" fontId="17" fillId="23" borderId="4" xfId="2" applyFont="1" applyFill="1" applyBorder="1" applyAlignment="1">
      <alignment horizontal="center" vertical="center"/>
    </xf>
    <xf numFmtId="167" fontId="17" fillId="23" borderId="4" xfId="3" applyFont="1" applyFill="1" applyBorder="1" applyAlignment="1">
      <alignment horizontal="center" vertical="center"/>
    </xf>
    <xf numFmtId="4" fontId="17" fillId="5" borderId="4" xfId="2" applyNumberFormat="1" applyFont="1" applyFill="1" applyBorder="1" applyAlignment="1">
      <alignment horizontal="center" vertical="center"/>
    </xf>
    <xf numFmtId="2" fontId="17" fillId="5" borderId="4" xfId="2" applyNumberFormat="1" applyFont="1" applyFill="1" applyBorder="1" applyAlignment="1">
      <alignment horizontal="center" vertical="center"/>
    </xf>
    <xf numFmtId="0" fontId="17" fillId="23" borderId="4" xfId="2" applyFont="1" applyFill="1" applyBorder="1" applyAlignment="1">
      <alignment horizontal="left" vertical="center" indent="1"/>
    </xf>
    <xf numFmtId="4" fontId="17" fillId="23" borderId="4" xfId="2" applyNumberFormat="1" applyFont="1" applyFill="1" applyBorder="1" applyAlignment="1">
      <alignment horizontal="center" vertical="center"/>
    </xf>
    <xf numFmtId="164" fontId="17" fillId="23" borderId="5" xfId="2" applyNumberFormat="1" applyFont="1" applyFill="1" applyBorder="1" applyAlignment="1">
      <alignment horizontal="center" vertical="center"/>
    </xf>
    <xf numFmtId="172" fontId="17" fillId="5" borderId="4" xfId="2" applyNumberFormat="1" applyFont="1" applyFill="1" applyBorder="1" applyAlignment="1">
      <alignment horizontal="center" vertical="center"/>
    </xf>
    <xf numFmtId="0" fontId="22" fillId="5" borderId="0" xfId="2" applyFont="1" applyFill="1" applyAlignment="1">
      <alignment horizontal="center" vertical="center"/>
    </xf>
    <xf numFmtId="166" fontId="22" fillId="5" borderId="0" xfId="2" applyNumberFormat="1" applyFont="1" applyFill="1" applyAlignment="1">
      <alignment horizontal="center" vertical="center"/>
    </xf>
    <xf numFmtId="0" fontId="23" fillId="24" borderId="13" xfId="2" applyFont="1" applyFill="1" applyBorder="1" applyAlignment="1">
      <alignment horizontal="center" vertical="center"/>
    </xf>
    <xf numFmtId="0" fontId="24" fillId="24" borderId="0" xfId="2" applyFont="1" applyFill="1"/>
    <xf numFmtId="166" fontId="24" fillId="24" borderId="0" xfId="2" applyNumberFormat="1" applyFont="1" applyFill="1" applyAlignment="1">
      <alignment horizontal="center" vertical="center"/>
    </xf>
    <xf numFmtId="0" fontId="24" fillId="24" borderId="0" xfId="2" applyFont="1" applyFill="1" applyAlignment="1">
      <alignment horizontal="center" vertical="center"/>
    </xf>
    <xf numFmtId="167" fontId="24" fillId="24" borderId="0" xfId="3" applyFont="1" applyFill="1" applyBorder="1" applyAlignment="1">
      <alignment horizontal="center" vertical="center"/>
    </xf>
    <xf numFmtId="0" fontId="24" fillId="24" borderId="0" xfId="2" applyFont="1" applyFill="1" applyAlignment="1">
      <alignment horizontal="center"/>
    </xf>
    <xf numFmtId="164" fontId="24" fillId="24" borderId="0" xfId="2" applyNumberFormat="1" applyFont="1" applyFill="1" applyAlignment="1">
      <alignment horizontal="center"/>
    </xf>
    <xf numFmtId="0" fontId="24" fillId="24" borderId="9" xfId="2" applyFont="1" applyFill="1" applyBorder="1" applyAlignment="1">
      <alignment horizontal="left" vertical="center" indent="1"/>
    </xf>
    <xf numFmtId="0" fontId="24" fillId="24" borderId="9" xfId="2" applyFont="1" applyFill="1" applyBorder="1" applyAlignment="1">
      <alignment horizontal="center" vertical="center"/>
    </xf>
    <xf numFmtId="167" fontId="24" fillId="24" borderId="0" xfId="3" applyFont="1" applyFill="1" applyAlignment="1">
      <alignment horizontal="center" vertical="center"/>
    </xf>
    <xf numFmtId="0" fontId="26" fillId="0" borderId="0" xfId="0" applyFont="1"/>
    <xf numFmtId="49" fontId="26" fillId="0" borderId="0" xfId="0" applyNumberFormat="1" applyFont="1" applyAlignment="1">
      <alignment wrapText="1"/>
    </xf>
    <xf numFmtId="0" fontId="27" fillId="0" borderId="0" xfId="0" applyFont="1"/>
    <xf numFmtId="0" fontId="29" fillId="26" borderId="15" xfId="0" applyFont="1" applyFill="1" applyBorder="1" applyAlignment="1" applyProtection="1">
      <alignment horizontal="center" vertical="center"/>
      <protection locked="0"/>
    </xf>
    <xf numFmtId="0" fontId="30" fillId="0" borderId="0" xfId="0" applyFont="1"/>
    <xf numFmtId="0" fontId="31" fillId="0" borderId="0" xfId="0" applyFont="1"/>
    <xf numFmtId="0" fontId="29" fillId="26" borderId="16" xfId="0" applyFont="1" applyFill="1" applyBorder="1" applyAlignment="1" applyProtection="1">
      <alignment horizontal="center" vertical="center"/>
      <protection locked="0"/>
    </xf>
    <xf numFmtId="0" fontId="33" fillId="0" borderId="0" xfId="0" applyFont="1" applyAlignment="1">
      <alignment horizontal="left" vertical="center"/>
    </xf>
    <xf numFmtId="0" fontId="26" fillId="0" borderId="23" xfId="0" applyFont="1" applyBorder="1"/>
    <xf numFmtId="0" fontId="26" fillId="0" borderId="10" xfId="0" applyFont="1" applyBorder="1"/>
    <xf numFmtId="0" fontId="35" fillId="29" borderId="9" xfId="0" applyFont="1" applyFill="1" applyBorder="1" applyAlignment="1">
      <alignment horizontal="center" vertical="center" wrapText="1"/>
    </xf>
    <xf numFmtId="0" fontId="26" fillId="0" borderId="9" xfId="0" applyFont="1" applyBorder="1" applyAlignment="1">
      <alignment horizontal="center" vertical="center"/>
    </xf>
    <xf numFmtId="0" fontId="38" fillId="0" borderId="9" xfId="0" applyFont="1" applyBorder="1"/>
    <xf numFmtId="164" fontId="26" fillId="0" borderId="9" xfId="3" applyNumberFormat="1" applyFont="1" applyFill="1" applyBorder="1" applyAlignment="1">
      <alignment horizontal="center" vertical="center"/>
    </xf>
    <xf numFmtId="9" fontId="29" fillId="0" borderId="0" xfId="5" applyFont="1" applyFill="1" applyBorder="1" applyAlignment="1">
      <alignment horizontal="center" vertical="center"/>
    </xf>
    <xf numFmtId="9" fontId="26" fillId="0" borderId="9" xfId="5" applyFont="1" applyFill="1" applyBorder="1" applyAlignment="1">
      <alignment horizontal="center" vertical="center"/>
    </xf>
    <xf numFmtId="164" fontId="39" fillId="0" borderId="9" xfId="3" applyNumberFormat="1" applyFont="1" applyFill="1" applyBorder="1" applyAlignment="1">
      <alignment horizontal="center" vertical="center"/>
    </xf>
    <xf numFmtId="0" fontId="38" fillId="0" borderId="0" xfId="0" applyFont="1"/>
    <xf numFmtId="0" fontId="38" fillId="0" borderId="9" xfId="0" applyFont="1" applyBorder="1" applyAlignment="1">
      <alignment horizontal="center" vertical="center"/>
    </xf>
    <xf numFmtId="164" fontId="38" fillId="3" borderId="9" xfId="3" applyNumberFormat="1" applyFont="1" applyFill="1" applyBorder="1" applyAlignment="1">
      <alignment horizontal="center" vertical="center"/>
    </xf>
    <xf numFmtId="0" fontId="40" fillId="0" borderId="0" xfId="0" applyFont="1"/>
    <xf numFmtId="49" fontId="35" fillId="29" borderId="0" xfId="0" applyNumberFormat="1" applyFont="1" applyFill="1" applyAlignment="1">
      <alignment horizontal="center" vertical="center" wrapText="1"/>
    </xf>
    <xf numFmtId="49" fontId="26" fillId="0" borderId="0" xfId="0" applyNumberFormat="1" applyFont="1" applyAlignment="1">
      <alignment horizontal="center" vertical="center" wrapText="1"/>
    </xf>
    <xf numFmtId="0" fontId="26" fillId="0" borderId="9" xfId="0" applyFont="1" applyBorder="1"/>
    <xf numFmtId="164" fontId="38" fillId="0" borderId="9" xfId="3" applyNumberFormat="1" applyFont="1" applyFill="1" applyBorder="1" applyAlignment="1">
      <alignment horizontal="center" vertical="center"/>
    </xf>
    <xf numFmtId="0" fontId="36" fillId="30" borderId="0" xfId="0" applyFont="1" applyFill="1" applyAlignment="1">
      <alignment horizontal="center" vertical="center"/>
    </xf>
    <xf numFmtId="0" fontId="26" fillId="0" borderId="0" xfId="0" applyFont="1" applyAlignment="1">
      <alignment horizontal="center" vertical="center"/>
    </xf>
    <xf numFmtId="164" fontId="26" fillId="0" borderId="0" xfId="3" applyNumberFormat="1" applyFont="1" applyFill="1" applyBorder="1" applyAlignment="1">
      <alignment horizontal="center" vertical="center"/>
    </xf>
    <xf numFmtId="9" fontId="26" fillId="0" borderId="0" xfId="5" applyFont="1" applyFill="1" applyBorder="1" applyAlignment="1">
      <alignment horizontal="center" vertical="center"/>
    </xf>
    <xf numFmtId="9" fontId="26" fillId="0" borderId="0" xfId="5" applyFont="1" applyBorder="1" applyAlignment="1">
      <alignment horizontal="center" vertical="center"/>
    </xf>
    <xf numFmtId="164" fontId="26" fillId="0" borderId="0" xfId="0" applyNumberFormat="1" applyFont="1" applyAlignment="1">
      <alignment horizontal="center" vertical="center"/>
    </xf>
    <xf numFmtId="0" fontId="41" fillId="0" borderId="0" xfId="0" applyFont="1"/>
    <xf numFmtId="164" fontId="38" fillId="0" borderId="0" xfId="3" applyNumberFormat="1" applyFont="1" applyFill="1" applyBorder="1" applyAlignment="1">
      <alignment horizontal="center" vertical="center"/>
    </xf>
    <xf numFmtId="9" fontId="38" fillId="0" borderId="0" xfId="5" applyFont="1" applyFill="1" applyBorder="1" applyAlignment="1">
      <alignment horizontal="center" vertical="center"/>
    </xf>
    <xf numFmtId="49" fontId="36" fillId="31" borderId="9" xfId="0" applyNumberFormat="1" applyFont="1" applyFill="1" applyBorder="1" applyAlignment="1">
      <alignment horizontal="center" vertical="center" wrapText="1"/>
    </xf>
    <xf numFmtId="0" fontId="36" fillId="31" borderId="24" xfId="0" applyFont="1" applyFill="1" applyBorder="1" applyAlignment="1">
      <alignment horizontal="center" vertical="center"/>
    </xf>
    <xf numFmtId="0" fontId="36" fillId="31" borderId="9" xfId="0" applyFont="1" applyFill="1" applyBorder="1" applyAlignment="1">
      <alignment horizontal="center" vertical="center" wrapText="1"/>
    </xf>
    <xf numFmtId="0" fontId="42" fillId="31" borderId="9" xfId="0" applyFont="1" applyFill="1" applyBorder="1" applyAlignment="1">
      <alignment horizontal="center" vertical="center" wrapText="1"/>
    </xf>
    <xf numFmtId="0" fontId="38" fillId="0" borderId="9" xfId="0" applyFont="1" applyBorder="1" applyAlignment="1">
      <alignment vertical="center"/>
    </xf>
    <xf numFmtId="164" fontId="38" fillId="0" borderId="9" xfId="0" applyNumberFormat="1" applyFont="1" applyBorder="1" applyAlignment="1">
      <alignment horizontal="center" vertical="center"/>
    </xf>
    <xf numFmtId="0" fontId="43" fillId="0" borderId="0" xfId="0" applyFont="1" applyAlignment="1">
      <alignment vertical="center" wrapText="1"/>
    </xf>
    <xf numFmtId="171" fontId="38" fillId="0" borderId="9" xfId="0" applyNumberFormat="1" applyFont="1" applyBorder="1" applyAlignment="1">
      <alignment horizontal="center" vertical="center"/>
    </xf>
    <xf numFmtId="9" fontId="38" fillId="0" borderId="9" xfId="5" applyFont="1" applyFill="1" applyBorder="1" applyAlignment="1">
      <alignment horizontal="center" vertical="center"/>
    </xf>
    <xf numFmtId="9" fontId="39" fillId="0" borderId="9" xfId="5" applyFont="1" applyFill="1" applyBorder="1" applyAlignment="1">
      <alignment horizontal="center" vertical="center"/>
    </xf>
    <xf numFmtId="0" fontId="39" fillId="0" borderId="0" xfId="0" applyFont="1"/>
    <xf numFmtId="0" fontId="36" fillId="30" borderId="25" xfId="0" applyFont="1" applyFill="1" applyBorder="1" applyAlignment="1">
      <alignment vertical="center"/>
    </xf>
    <xf numFmtId="0" fontId="36" fillId="30" borderId="26" xfId="0" applyFont="1" applyFill="1" applyBorder="1" applyAlignment="1">
      <alignment vertical="center"/>
    </xf>
    <xf numFmtId="49" fontId="27" fillId="0" borderId="0" xfId="0" applyNumberFormat="1" applyFont="1" applyAlignment="1">
      <alignment wrapText="1"/>
    </xf>
    <xf numFmtId="171" fontId="27" fillId="0" borderId="0" xfId="0" applyNumberFormat="1" applyFont="1"/>
    <xf numFmtId="0" fontId="44" fillId="5" borderId="0" xfId="2" applyFont="1" applyFill="1" applyAlignment="1">
      <alignment horizontal="center" vertical="center"/>
    </xf>
    <xf numFmtId="171" fontId="17" fillId="12" borderId="4" xfId="2" applyNumberFormat="1" applyFont="1" applyFill="1" applyBorder="1" applyAlignment="1">
      <alignment vertical="center"/>
    </xf>
    <xf numFmtId="164" fontId="20" fillId="5" borderId="4" xfId="2" applyNumberFormat="1" applyFont="1" applyFill="1" applyBorder="1" applyAlignment="1">
      <alignment horizontal="center" vertical="center"/>
    </xf>
    <xf numFmtId="166" fontId="9" fillId="19" borderId="4" xfId="2" applyNumberFormat="1" applyFont="1" applyFill="1" applyBorder="1" applyAlignment="1">
      <alignment horizontal="center" vertical="center"/>
    </xf>
    <xf numFmtId="165" fontId="6" fillId="0" borderId="0" xfId="0" applyNumberFormat="1" applyFont="1" applyAlignment="1">
      <alignment horizontal="center"/>
    </xf>
    <xf numFmtId="0" fontId="45" fillId="0" borderId="0" xfId="0" applyFont="1"/>
    <xf numFmtId="170" fontId="45" fillId="0" borderId="0" xfId="0" applyNumberFormat="1" applyFont="1"/>
    <xf numFmtId="0" fontId="47" fillId="27" borderId="9" xfId="0" applyFont="1" applyFill="1" applyBorder="1" applyAlignment="1">
      <alignment horizontal="center" vertical="center" wrapText="1"/>
    </xf>
    <xf numFmtId="2" fontId="45" fillId="0" borderId="25" xfId="0" applyNumberFormat="1" applyFont="1" applyBorder="1" applyAlignment="1">
      <alignment horizontal="center" vertical="center"/>
    </xf>
    <xf numFmtId="2" fontId="45" fillId="0" borderId="28" xfId="0" applyNumberFormat="1" applyFont="1" applyBorder="1" applyAlignment="1">
      <alignment horizontal="center" vertical="center"/>
    </xf>
    <xf numFmtId="2" fontId="45" fillId="0" borderId="30" xfId="0" applyNumberFormat="1" applyFont="1" applyBorder="1" applyAlignment="1">
      <alignment horizontal="center"/>
    </xf>
    <xf numFmtId="2" fontId="45" fillId="0" borderId="33" xfId="0" applyNumberFormat="1" applyFont="1" applyBorder="1" applyAlignment="1">
      <alignment horizontal="center" vertical="center"/>
    </xf>
    <xf numFmtId="2" fontId="45" fillId="0" borderId="0" xfId="0" applyNumberFormat="1" applyFont="1" applyAlignment="1">
      <alignment horizontal="center" vertical="center"/>
    </xf>
    <xf numFmtId="9" fontId="45" fillId="0" borderId="0" xfId="0" applyNumberFormat="1" applyFont="1"/>
    <xf numFmtId="0" fontId="36" fillId="33" borderId="14" xfId="0" applyFont="1" applyFill="1" applyBorder="1" applyAlignment="1">
      <alignment horizontal="center" vertical="center" wrapText="1"/>
    </xf>
    <xf numFmtId="0" fontId="49" fillId="0" borderId="9" xfId="0" applyFont="1" applyBorder="1" applyAlignment="1">
      <alignment horizontal="center" vertical="center"/>
    </xf>
    <xf numFmtId="0" fontId="49" fillId="15" borderId="9" xfId="0" applyFont="1" applyFill="1" applyBorder="1" applyAlignment="1">
      <alignment horizontal="left" vertical="center"/>
    </xf>
    <xf numFmtId="164" fontId="49" fillId="0" borderId="14" xfId="3" applyNumberFormat="1" applyFont="1" applyFill="1" applyBorder="1" applyAlignment="1">
      <alignment horizontal="center" vertical="center"/>
    </xf>
    <xf numFmtId="164" fontId="49" fillId="0" borderId="9" xfId="3" applyNumberFormat="1" applyFont="1" applyFill="1" applyBorder="1" applyAlignment="1">
      <alignment horizontal="center" vertical="center"/>
    </xf>
    <xf numFmtId="9" fontId="49" fillId="0" borderId="9" xfId="5" applyFont="1" applyFill="1" applyBorder="1" applyAlignment="1">
      <alignment horizontal="center" vertical="center"/>
    </xf>
    <xf numFmtId="0" fontId="38" fillId="15" borderId="9" xfId="0" applyFont="1" applyFill="1" applyBorder="1" applyAlignment="1">
      <alignment horizontal="left" vertical="center"/>
    </xf>
    <xf numFmtId="0" fontId="40" fillId="0" borderId="9" xfId="0" applyFont="1" applyBorder="1" applyAlignment="1">
      <alignment horizontal="center"/>
    </xf>
    <xf numFmtId="164" fontId="38" fillId="0" borderId="14" xfId="3" applyNumberFormat="1" applyFont="1" applyFill="1" applyBorder="1" applyAlignment="1">
      <alignment horizontal="center" vertical="center"/>
    </xf>
    <xf numFmtId="0" fontId="38" fillId="15" borderId="9" xfId="0" applyFont="1" applyFill="1" applyBorder="1"/>
    <xf numFmtId="0" fontId="50" fillId="0" borderId="0" xfId="0" applyFont="1"/>
    <xf numFmtId="49" fontId="26" fillId="0" borderId="14" xfId="0" applyNumberFormat="1" applyFont="1" applyBorder="1" applyAlignment="1">
      <alignment horizontal="center" vertical="center" wrapText="1"/>
    </xf>
    <xf numFmtId="0" fontId="38" fillId="0" borderId="9" xfId="0" applyFont="1" applyBorder="1" applyAlignment="1">
      <alignment horizontal="left" vertical="center"/>
    </xf>
    <xf numFmtId="171" fontId="38" fillId="3" borderId="9" xfId="0" applyNumberFormat="1" applyFont="1" applyFill="1" applyBorder="1" applyAlignment="1">
      <alignment horizontal="center" vertical="center"/>
    </xf>
    <xf numFmtId="164" fontId="38" fillId="3" borderId="9" xfId="5" applyNumberFormat="1" applyFont="1" applyFill="1" applyBorder="1" applyAlignment="1">
      <alignment horizontal="center" vertical="center"/>
    </xf>
    <xf numFmtId="0" fontId="51" fillId="2" borderId="2" xfId="0" applyFont="1" applyFill="1" applyBorder="1"/>
    <xf numFmtId="0" fontId="51" fillId="2" borderId="0" xfId="0" applyFont="1" applyFill="1"/>
    <xf numFmtId="0" fontId="51" fillId="0" borderId="2" xfId="0" applyFont="1" applyBorder="1"/>
    <xf numFmtId="0" fontId="52" fillId="34" borderId="2" xfId="0" applyFont="1" applyFill="1" applyBorder="1"/>
    <xf numFmtId="0" fontId="51" fillId="0" borderId="0" xfId="0" applyFont="1"/>
    <xf numFmtId="0" fontId="7" fillId="3" borderId="0" xfId="0" applyFont="1" applyFill="1" applyAlignment="1">
      <alignment horizontal="center"/>
    </xf>
    <xf numFmtId="0" fontId="6" fillId="0" borderId="0" xfId="0" applyFont="1" applyAlignment="1">
      <alignment horizontal="center"/>
    </xf>
    <xf numFmtId="0" fontId="10" fillId="6" borderId="0" xfId="2" applyFont="1" applyFill="1" applyAlignment="1">
      <alignment horizontal="center" vertical="center" wrapText="1"/>
    </xf>
    <xf numFmtId="0" fontId="24" fillId="24" borderId="5" xfId="2" applyFont="1" applyFill="1" applyBorder="1" applyAlignment="1">
      <alignment horizontal="center" vertical="center"/>
    </xf>
    <xf numFmtId="0" fontId="24" fillId="24" borderId="14" xfId="2" applyFont="1" applyFill="1" applyBorder="1" applyAlignment="1">
      <alignment horizontal="center" vertical="center"/>
    </xf>
    <xf numFmtId="171" fontId="17" fillId="11" borderId="4" xfId="2" applyNumberFormat="1" applyFont="1" applyFill="1" applyBorder="1" applyAlignment="1">
      <alignment horizontal="center" vertical="center"/>
    </xf>
    <xf numFmtId="166" fontId="18" fillId="8" borderId="5" xfId="2" applyNumberFormat="1" applyFont="1" applyFill="1" applyBorder="1" applyAlignment="1">
      <alignment horizontal="center" vertical="center"/>
    </xf>
    <xf numFmtId="0" fontId="53" fillId="0" borderId="0" xfId="4" applyFont="1" applyAlignment="1">
      <alignment vertical="center"/>
    </xf>
    <xf numFmtId="0" fontId="53" fillId="0" borderId="0" xfId="4" applyFont="1"/>
    <xf numFmtId="0" fontId="53" fillId="0" borderId="0" xfId="4" applyFont="1" applyAlignment="1">
      <alignment horizontal="left" vertical="center"/>
    </xf>
    <xf numFmtId="164" fontId="18" fillId="35" borderId="9" xfId="2" applyNumberFormat="1" applyFont="1" applyFill="1" applyBorder="1" applyAlignment="1">
      <alignment horizontal="center" vertical="center"/>
    </xf>
    <xf numFmtId="0" fontId="36" fillId="30" borderId="24" xfId="0" applyFont="1" applyFill="1" applyBorder="1" applyAlignment="1">
      <alignment horizontal="center" vertical="center"/>
    </xf>
    <xf numFmtId="49" fontId="36" fillId="30" borderId="9" xfId="0" applyNumberFormat="1" applyFont="1" applyFill="1" applyBorder="1" applyAlignment="1">
      <alignment horizontal="center" vertical="center" wrapText="1"/>
    </xf>
    <xf numFmtId="0" fontId="36" fillId="30" borderId="9" xfId="0" applyFont="1" applyFill="1" applyBorder="1" applyAlignment="1">
      <alignment horizontal="center" vertical="center"/>
    </xf>
    <xf numFmtId="0" fontId="35" fillId="0" borderId="0" xfId="0" applyFont="1" applyAlignment="1">
      <alignment horizontal="center" vertical="center" wrapText="1"/>
    </xf>
    <xf numFmtId="0" fontId="36" fillId="30" borderId="9" xfId="0" applyFont="1" applyFill="1" applyBorder="1" applyAlignment="1">
      <alignment horizontal="center" vertical="center" wrapText="1"/>
    </xf>
    <xf numFmtId="0" fontId="36" fillId="31" borderId="9" xfId="0" applyFont="1" applyFill="1" applyBorder="1" applyAlignment="1">
      <alignment horizontal="center" vertical="center"/>
    </xf>
    <xf numFmtId="0" fontId="36" fillId="33" borderId="9" xfId="0" applyFont="1" applyFill="1" applyBorder="1" applyAlignment="1">
      <alignment horizontal="center" vertical="center" wrapText="1"/>
    </xf>
    <xf numFmtId="49" fontId="26" fillId="0" borderId="9" xfId="0" applyNumberFormat="1" applyFont="1" applyBorder="1" applyAlignment="1">
      <alignment horizontal="center" vertical="center" wrapText="1"/>
    </xf>
    <xf numFmtId="0" fontId="0" fillId="15" borderId="0" xfId="0" applyFill="1"/>
    <xf numFmtId="9" fontId="0" fillId="15" borderId="0" xfId="0" applyNumberFormat="1" applyFill="1"/>
    <xf numFmtId="165" fontId="6" fillId="15" borderId="0" xfId="0" applyNumberFormat="1" applyFont="1" applyFill="1"/>
    <xf numFmtId="2" fontId="0" fillId="15" borderId="0" xfId="0" applyNumberFormat="1" applyFill="1"/>
    <xf numFmtId="165" fontId="0" fillId="15" borderId="0" xfId="0" applyNumberFormat="1" applyFill="1"/>
    <xf numFmtId="0" fontId="0" fillId="7" borderId="0" xfId="0" applyFill="1"/>
    <xf numFmtId="0" fontId="7" fillId="3" borderId="0" xfId="0" applyFont="1" applyFill="1" applyAlignment="1">
      <alignment horizontal="center"/>
    </xf>
    <xf numFmtId="0" fontId="6" fillId="0" borderId="0" xfId="0" applyFont="1" applyAlignment="1">
      <alignment horizontal="center"/>
    </xf>
    <xf numFmtId="0" fontId="8" fillId="3" borderId="0" xfId="0" applyFont="1" applyFill="1" applyAlignment="1">
      <alignment horizontal="center"/>
    </xf>
    <xf numFmtId="0" fontId="43" fillId="0" borderId="0" xfId="0" applyFont="1" applyAlignment="1">
      <alignment horizontal="left" vertical="center" wrapText="1"/>
    </xf>
    <xf numFmtId="0" fontId="36" fillId="33" borderId="9" xfId="0" applyFont="1" applyFill="1" applyBorder="1" applyAlignment="1">
      <alignment horizontal="center" vertical="center" wrapText="1"/>
    </xf>
    <xf numFmtId="49" fontId="36" fillId="33" borderId="9" xfId="0" applyNumberFormat="1" applyFont="1" applyFill="1" applyBorder="1" applyAlignment="1">
      <alignment horizontal="center" vertical="center" wrapText="1"/>
    </xf>
    <xf numFmtId="49" fontId="26" fillId="0" borderId="9" xfId="0" applyNumberFormat="1" applyFont="1" applyBorder="1" applyAlignment="1">
      <alignment horizontal="center" vertical="center" wrapText="1"/>
    </xf>
    <xf numFmtId="0" fontId="36" fillId="33" borderId="24" xfId="0" applyFont="1" applyFill="1" applyBorder="1" applyAlignment="1">
      <alignment horizontal="center" vertical="center" wrapText="1"/>
    </xf>
    <xf numFmtId="0" fontId="36" fillId="33" borderId="25" xfId="0" applyFont="1" applyFill="1" applyBorder="1" applyAlignment="1">
      <alignment horizontal="center" vertical="center" wrapText="1"/>
    </xf>
    <xf numFmtId="0" fontId="36" fillId="33" borderId="26" xfId="0" applyFont="1" applyFill="1" applyBorder="1" applyAlignment="1">
      <alignment horizontal="center" vertical="center" wrapText="1"/>
    </xf>
    <xf numFmtId="49" fontId="36" fillId="33" borderId="14" xfId="0" applyNumberFormat="1" applyFont="1" applyFill="1" applyBorder="1" applyAlignment="1">
      <alignment horizontal="center" vertical="center" wrapText="1"/>
    </xf>
    <xf numFmtId="0" fontId="46" fillId="32" borderId="0" xfId="0" applyFont="1" applyFill="1" applyAlignment="1">
      <alignment horizontal="center" vertical="center" wrapText="1"/>
    </xf>
    <xf numFmtId="0" fontId="34" fillId="25" borderId="35" xfId="0" applyFont="1" applyFill="1" applyBorder="1" applyAlignment="1">
      <alignment horizontal="center" vertical="center"/>
    </xf>
    <xf numFmtId="0" fontId="34" fillId="25" borderId="36" xfId="0" applyFont="1" applyFill="1" applyBorder="1" applyAlignment="1">
      <alignment horizontal="center" vertical="center"/>
    </xf>
    <xf numFmtId="0" fontId="34" fillId="25" borderId="37" xfId="0" applyFont="1" applyFill="1" applyBorder="1" applyAlignment="1">
      <alignment horizontal="center" vertical="center"/>
    </xf>
    <xf numFmtId="0" fontId="36" fillId="33" borderId="34" xfId="0" applyFont="1" applyFill="1" applyBorder="1" applyAlignment="1">
      <alignment horizontal="center" vertical="center"/>
    </xf>
    <xf numFmtId="0" fontId="36" fillId="33" borderId="38" xfId="0" applyFont="1" applyFill="1" applyBorder="1" applyAlignment="1">
      <alignment horizontal="center" vertical="center"/>
    </xf>
    <xf numFmtId="0" fontId="36" fillId="33" borderId="27" xfId="0" applyFont="1" applyFill="1" applyBorder="1" applyAlignment="1">
      <alignment horizontal="center" vertical="center"/>
    </xf>
    <xf numFmtId="0" fontId="36" fillId="33" borderId="32" xfId="0" applyFont="1" applyFill="1" applyBorder="1" applyAlignment="1">
      <alignment horizontal="center" vertical="center"/>
    </xf>
    <xf numFmtId="0" fontId="36" fillId="33" borderId="10" xfId="0" applyFont="1" applyFill="1" applyBorder="1" applyAlignment="1">
      <alignment horizontal="center" vertical="center"/>
    </xf>
    <xf numFmtId="0" fontId="36" fillId="33" borderId="31" xfId="0" applyFont="1" applyFill="1" applyBorder="1" applyAlignment="1">
      <alignment horizontal="center" vertical="center"/>
    </xf>
    <xf numFmtId="0" fontId="36" fillId="33" borderId="38" xfId="0" applyFont="1" applyFill="1" applyBorder="1" applyAlignment="1">
      <alignment horizontal="center" vertical="center" wrapText="1"/>
    </xf>
    <xf numFmtId="0" fontId="36" fillId="33" borderId="10" xfId="0" applyFont="1" applyFill="1" applyBorder="1" applyAlignment="1">
      <alignment horizontal="center" vertical="center" wrapText="1"/>
    </xf>
    <xf numFmtId="49" fontId="36" fillId="33" borderId="27" xfId="0" applyNumberFormat="1" applyFont="1" applyFill="1" applyBorder="1" applyAlignment="1">
      <alignment horizontal="center" vertical="center" wrapText="1"/>
    </xf>
    <xf numFmtId="49" fontId="36" fillId="33" borderId="29" xfId="0" applyNumberFormat="1" applyFont="1" applyFill="1" applyBorder="1" applyAlignment="1">
      <alignment horizontal="center" vertical="center" wrapText="1"/>
    </xf>
    <xf numFmtId="49" fontId="36" fillId="33" borderId="31" xfId="0" applyNumberFormat="1" applyFont="1" applyFill="1" applyBorder="1" applyAlignment="1">
      <alignment horizontal="center" vertical="center" wrapText="1"/>
    </xf>
    <xf numFmtId="49" fontId="36" fillId="33" borderId="24" xfId="0" applyNumberFormat="1" applyFont="1" applyFill="1" applyBorder="1" applyAlignment="1">
      <alignment horizontal="center" vertical="center" wrapText="1"/>
    </xf>
    <xf numFmtId="49" fontId="36" fillId="33" borderId="25" xfId="0" applyNumberFormat="1" applyFont="1" applyFill="1" applyBorder="1" applyAlignment="1">
      <alignment horizontal="center" vertical="center" wrapText="1"/>
    </xf>
    <xf numFmtId="49" fontId="36" fillId="33" borderId="26" xfId="0" applyNumberFormat="1" applyFont="1" applyFill="1" applyBorder="1" applyAlignment="1">
      <alignment horizontal="center" vertical="center" wrapText="1"/>
    </xf>
    <xf numFmtId="0" fontId="36" fillId="33" borderId="34" xfId="0" applyFont="1" applyFill="1" applyBorder="1" applyAlignment="1">
      <alignment horizontal="center" vertical="center" wrapText="1"/>
    </xf>
    <xf numFmtId="0" fontId="36" fillId="33" borderId="27" xfId="0" applyFont="1" applyFill="1" applyBorder="1" applyAlignment="1">
      <alignment horizontal="center" vertical="center" wrapText="1"/>
    </xf>
    <xf numFmtId="0" fontId="36" fillId="33" borderId="32" xfId="0" applyFont="1" applyFill="1" applyBorder="1" applyAlignment="1">
      <alignment horizontal="center" vertical="center" wrapText="1"/>
    </xf>
    <xf numFmtId="0" fontId="36" fillId="33" borderId="31" xfId="0" applyFont="1" applyFill="1" applyBorder="1" applyAlignment="1">
      <alignment horizontal="center" vertical="center" wrapText="1"/>
    </xf>
    <xf numFmtId="0" fontId="36" fillId="30" borderId="9" xfId="0" applyFont="1" applyFill="1" applyBorder="1" applyAlignment="1">
      <alignment horizontal="center" vertical="center" wrapText="1"/>
    </xf>
    <xf numFmtId="0" fontId="36" fillId="30" borderId="5" xfId="0" applyFont="1" applyFill="1" applyBorder="1" applyAlignment="1">
      <alignment horizontal="center" vertical="center"/>
    </xf>
    <xf numFmtId="0" fontId="36" fillId="30" borderId="4" xfId="0" applyFont="1" applyFill="1" applyBorder="1" applyAlignment="1">
      <alignment horizontal="center" vertical="center"/>
    </xf>
    <xf numFmtId="0" fontId="36" fillId="30" borderId="14" xfId="0" applyFont="1" applyFill="1" applyBorder="1" applyAlignment="1">
      <alignment horizontal="center" vertical="center"/>
    </xf>
    <xf numFmtId="49" fontId="26" fillId="0" borderId="24"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0" fontId="36" fillId="31" borderId="9" xfId="0" applyFont="1" applyFill="1" applyBorder="1" applyAlignment="1">
      <alignment horizontal="center" vertical="center"/>
    </xf>
    <xf numFmtId="0" fontId="27" fillId="0" borderId="0" xfId="0" applyFont="1" applyAlignment="1">
      <alignment horizontal="left" vertical="top" wrapText="1"/>
    </xf>
    <xf numFmtId="0" fontId="36" fillId="30" borderId="24" xfId="0" applyFont="1" applyFill="1" applyBorder="1" applyAlignment="1">
      <alignment horizontal="center" vertical="center"/>
    </xf>
    <xf numFmtId="0" fontId="36" fillId="30" borderId="25" xfId="0" applyFont="1" applyFill="1" applyBorder="1" applyAlignment="1">
      <alignment horizontal="center" vertical="center"/>
    </xf>
    <xf numFmtId="0" fontId="36" fillId="30" borderId="26"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5" xfId="0" applyFont="1" applyFill="1" applyBorder="1" applyAlignment="1">
      <alignment horizontal="center" vertical="center" wrapText="1"/>
    </xf>
    <xf numFmtId="0" fontId="35" fillId="29" borderId="14" xfId="0" applyFont="1" applyFill="1" applyBorder="1" applyAlignment="1">
      <alignment horizontal="center" vertical="center" wrapText="1"/>
    </xf>
    <xf numFmtId="49" fontId="35" fillId="29" borderId="9" xfId="0" applyNumberFormat="1" applyFont="1" applyFill="1" applyBorder="1" applyAlignment="1">
      <alignment horizontal="center" vertical="center" wrapText="1"/>
    </xf>
    <xf numFmtId="0" fontId="35" fillId="29" borderId="24" xfId="0" applyFont="1" applyFill="1" applyBorder="1" applyAlignment="1">
      <alignment horizontal="center" vertical="center"/>
    </xf>
    <xf numFmtId="0" fontId="35" fillId="29" borderId="26" xfId="0" applyFont="1" applyFill="1" applyBorder="1" applyAlignment="1">
      <alignment horizontal="center" vertical="center"/>
    </xf>
    <xf numFmtId="0" fontId="36" fillId="30" borderId="5" xfId="0" applyFont="1" applyFill="1" applyBorder="1" applyAlignment="1">
      <alignment horizontal="center" vertical="center" wrapText="1"/>
    </xf>
    <xf numFmtId="0" fontId="36" fillId="30" borderId="4" xfId="0" applyFont="1" applyFill="1" applyBorder="1" applyAlignment="1">
      <alignment horizontal="center" vertical="center" wrapText="1"/>
    </xf>
    <xf numFmtId="0" fontId="36" fillId="30" borderId="14" xfId="0" applyFont="1" applyFill="1" applyBorder="1" applyAlignment="1">
      <alignment horizontal="center" vertical="center" wrapText="1"/>
    </xf>
    <xf numFmtId="0" fontId="28" fillId="25" borderId="1" xfId="0" applyFont="1" applyFill="1" applyBorder="1" applyAlignment="1">
      <alignment horizontal="center" vertical="center"/>
    </xf>
    <xf numFmtId="0" fontId="28" fillId="25" borderId="0" xfId="0" applyFont="1" applyFill="1" applyAlignment="1">
      <alignment horizontal="center" vertical="center"/>
    </xf>
    <xf numFmtId="0" fontId="35" fillId="29" borderId="5" xfId="0" applyFont="1" applyFill="1" applyBorder="1" applyAlignment="1">
      <alignment horizontal="center" vertical="center"/>
    </xf>
    <xf numFmtId="0" fontId="35" fillId="29" borderId="4" xfId="0" applyFont="1" applyFill="1" applyBorder="1" applyAlignment="1">
      <alignment horizontal="center" vertical="center"/>
    </xf>
    <xf numFmtId="0" fontId="35" fillId="29" borderId="14" xfId="0" applyFont="1" applyFill="1" applyBorder="1" applyAlignment="1">
      <alignment horizontal="center" vertical="center"/>
    </xf>
    <xf numFmtId="0" fontId="35" fillId="0" borderId="0" xfId="0" applyFont="1" applyAlignment="1">
      <alignment horizontal="center" vertical="center" wrapText="1"/>
    </xf>
    <xf numFmtId="0" fontId="32" fillId="27" borderId="17" xfId="0" applyFont="1" applyFill="1" applyBorder="1" applyAlignment="1">
      <alignment horizontal="center" vertical="center"/>
    </xf>
    <xf numFmtId="0" fontId="32" fillId="27" borderId="18" xfId="0" applyFont="1" applyFill="1" applyBorder="1" applyAlignment="1">
      <alignment horizontal="center" vertical="center"/>
    </xf>
    <xf numFmtId="0" fontId="32" fillId="27" borderId="19" xfId="0" applyFont="1" applyFill="1" applyBorder="1" applyAlignment="1">
      <alignment horizontal="center" vertical="center"/>
    </xf>
    <xf numFmtId="49" fontId="35" fillId="29" borderId="24" xfId="0" applyNumberFormat="1" applyFont="1" applyFill="1" applyBorder="1" applyAlignment="1">
      <alignment horizontal="center" vertical="center" wrapText="1"/>
    </xf>
    <xf numFmtId="49" fontId="35" fillId="29" borderId="25" xfId="0" applyNumberFormat="1" applyFont="1" applyFill="1" applyBorder="1" applyAlignment="1">
      <alignment horizontal="center" vertical="center" wrapText="1"/>
    </xf>
    <xf numFmtId="0" fontId="34" fillId="28" borderId="20" xfId="0" applyFont="1" applyFill="1" applyBorder="1" applyAlignment="1">
      <alignment horizontal="center" vertical="center"/>
    </xf>
    <xf numFmtId="0" fontId="34" fillId="28" borderId="21" xfId="0" applyFont="1" applyFill="1" applyBorder="1" applyAlignment="1">
      <alignment horizontal="center" vertical="center"/>
    </xf>
    <xf numFmtId="0" fontId="34" fillId="28" borderId="22" xfId="0" applyFont="1" applyFill="1" applyBorder="1" applyAlignment="1">
      <alignment horizontal="center" vertical="center"/>
    </xf>
    <xf numFmtId="49" fontId="36" fillId="30" borderId="9" xfId="0" applyNumberFormat="1" applyFont="1" applyFill="1" applyBorder="1" applyAlignment="1">
      <alignment horizontal="center" vertical="center" wrapText="1"/>
    </xf>
    <xf numFmtId="0" fontId="36" fillId="30" borderId="9" xfId="0" applyFont="1" applyFill="1" applyBorder="1" applyAlignment="1">
      <alignment horizontal="center" vertical="center"/>
    </xf>
    <xf numFmtId="0" fontId="10" fillId="6" borderId="0" xfId="2" applyFont="1" applyFill="1" applyAlignment="1">
      <alignment horizontal="center" vertical="center" wrapText="1"/>
    </xf>
    <xf numFmtId="0" fontId="14" fillId="7" borderId="0" xfId="2" applyFont="1" applyFill="1" applyAlignment="1">
      <alignment horizontal="center" vertical="center"/>
    </xf>
    <xf numFmtId="0" fontId="24" fillId="24" borderId="5" xfId="2" applyFont="1" applyFill="1" applyBorder="1" applyAlignment="1">
      <alignment horizontal="center" vertical="center"/>
    </xf>
    <xf numFmtId="0" fontId="24" fillId="24" borderId="14" xfId="2" applyFont="1" applyFill="1" applyBorder="1" applyAlignment="1">
      <alignment horizontal="center" vertical="center"/>
    </xf>
    <xf numFmtId="0" fontId="16" fillId="7" borderId="3" xfId="2" applyFont="1" applyFill="1" applyBorder="1" applyAlignment="1">
      <alignment horizontal="center" vertical="center"/>
    </xf>
    <xf numFmtId="0" fontId="16" fillId="7" borderId="6" xfId="2" applyFont="1" applyFill="1" applyBorder="1" applyAlignment="1">
      <alignment horizontal="center" vertical="center"/>
    </xf>
    <xf numFmtId="0" fontId="14" fillId="17" borderId="0" xfId="2" applyFont="1" applyFill="1" applyAlignment="1">
      <alignment horizontal="center" vertical="center"/>
    </xf>
    <xf numFmtId="0" fontId="14" fillId="21" borderId="11" xfId="2" applyFont="1" applyFill="1" applyBorder="1" applyAlignment="1">
      <alignment horizontal="center" vertical="center"/>
    </xf>
    <xf numFmtId="0" fontId="16" fillId="21" borderId="11" xfId="2" applyFont="1" applyFill="1" applyBorder="1" applyAlignment="1">
      <alignment horizontal="center" vertical="center"/>
    </xf>
    <xf numFmtId="0" fontId="16" fillId="21" borderId="6" xfId="2" applyFont="1" applyFill="1" applyBorder="1" applyAlignment="1">
      <alignment horizontal="center" vertical="center"/>
    </xf>
    <xf numFmtId="0" fontId="14" fillId="22" borderId="11" xfId="2" applyFont="1" applyFill="1" applyBorder="1" applyAlignment="1">
      <alignment horizontal="center" vertical="center"/>
    </xf>
    <xf numFmtId="0" fontId="16" fillId="22" borderId="11" xfId="2" applyFont="1" applyFill="1" applyBorder="1" applyAlignment="1">
      <alignment horizontal="center" vertical="center"/>
    </xf>
    <xf numFmtId="0" fontId="16" fillId="22" borderId="6" xfId="2" applyFont="1" applyFill="1" applyBorder="1" applyAlignment="1">
      <alignment horizontal="center" vertical="center"/>
    </xf>
    <xf numFmtId="0" fontId="15" fillId="24" borderId="11" xfId="2" applyFont="1" applyFill="1" applyBorder="1" applyAlignment="1">
      <alignment horizontal="center" vertical="center"/>
    </xf>
    <xf numFmtId="164" fontId="26" fillId="3" borderId="9" xfId="3" applyNumberFormat="1" applyFont="1" applyFill="1" applyBorder="1" applyAlignment="1">
      <alignment horizontal="center" vertical="center"/>
    </xf>
    <xf numFmtId="14" fontId="27" fillId="0" borderId="0" xfId="0" applyNumberFormat="1" applyFont="1"/>
    <xf numFmtId="0" fontId="45" fillId="0" borderId="0" xfId="0" applyFont="1" applyAlignment="1">
      <alignment horizontal="center"/>
    </xf>
    <xf numFmtId="0" fontId="45" fillId="0" borderId="0" xfId="0" applyFont="1" applyAlignment="1">
      <alignment horizontal="center" vertical="center"/>
    </xf>
    <xf numFmtId="0" fontId="0" fillId="0" borderId="0" xfId="0" applyAlignment="1">
      <alignment horizontal="center" vertical="center" wrapText="1"/>
    </xf>
    <xf numFmtId="0" fontId="28" fillId="0" borderId="0" xfId="0" applyFont="1" applyAlignment="1">
      <alignment vertical="center"/>
    </xf>
    <xf numFmtId="0" fontId="54" fillId="0" borderId="0" xfId="0" applyFont="1"/>
    <xf numFmtId="10" fontId="45" fillId="0" borderId="0" xfId="0" applyNumberFormat="1" applyFont="1"/>
    <xf numFmtId="0" fontId="46" fillId="32" borderId="10" xfId="0" applyFont="1" applyFill="1" applyBorder="1" applyAlignment="1">
      <alignment horizontal="center" vertical="center" wrapText="1"/>
    </xf>
    <xf numFmtId="0" fontId="0" fillId="0" borderId="10" xfId="0" applyBorder="1" applyAlignment="1">
      <alignment horizontal="center" vertical="center" wrapText="1"/>
    </xf>
    <xf numFmtId="0" fontId="55" fillId="27" borderId="5" xfId="0" applyFont="1" applyFill="1" applyBorder="1" applyAlignment="1">
      <alignment horizontal="left" vertical="center" wrapText="1"/>
    </xf>
    <xf numFmtId="0" fontId="57" fillId="27" borderId="4" xfId="0" applyFont="1" applyFill="1" applyBorder="1" applyAlignment="1">
      <alignment horizontal="left" vertical="center" wrapText="1"/>
    </xf>
    <xf numFmtId="0" fontId="57" fillId="27" borderId="14" xfId="0" applyFont="1" applyFill="1" applyBorder="1" applyAlignment="1">
      <alignment horizontal="left" vertical="center" wrapText="1"/>
    </xf>
    <xf numFmtId="0" fontId="45" fillId="27" borderId="9" xfId="0" applyFont="1" applyFill="1" applyBorder="1" applyAlignment="1">
      <alignment horizontal="center" vertical="center" wrapText="1"/>
    </xf>
    <xf numFmtId="0" fontId="47" fillId="27" borderId="5" xfId="0" applyFont="1" applyFill="1" applyBorder="1" applyAlignment="1">
      <alignment horizontal="center" vertical="center" wrapText="1"/>
    </xf>
    <xf numFmtId="0" fontId="59" fillId="27" borderId="9" xfId="0" applyFont="1" applyFill="1" applyBorder="1" applyAlignment="1">
      <alignment horizontal="center" vertical="center" wrapText="1"/>
    </xf>
    <xf numFmtId="0" fontId="47" fillId="27" borderId="24" xfId="0" applyFont="1" applyFill="1" applyBorder="1" applyAlignment="1">
      <alignment horizontal="center" vertical="center" wrapText="1"/>
    </xf>
    <xf numFmtId="0" fontId="47" fillId="36" borderId="24" xfId="0" applyFont="1" applyFill="1" applyBorder="1" applyAlignment="1">
      <alignment horizontal="center" vertical="center"/>
    </xf>
    <xf numFmtId="0" fontId="47" fillId="0" borderId="24" xfId="0" applyFont="1" applyBorder="1" applyAlignment="1">
      <alignment horizontal="center" vertical="center"/>
    </xf>
    <xf numFmtId="0" fontId="47" fillId="0" borderId="24" xfId="0" applyFont="1" applyBorder="1" applyAlignment="1">
      <alignment horizontal="left" vertical="center"/>
    </xf>
    <xf numFmtId="2" fontId="45" fillId="0" borderId="24" xfId="0" applyNumberFormat="1" applyFont="1" applyBorder="1" applyAlignment="1">
      <alignment horizontal="center" vertical="center"/>
    </xf>
    <xf numFmtId="0" fontId="45" fillId="0" borderId="24" xfId="0" applyFont="1" applyBorder="1" applyAlignment="1">
      <alignment horizontal="center" vertical="center"/>
    </xf>
    <xf numFmtId="0" fontId="45" fillId="0" borderId="27" xfId="0" applyFont="1" applyBorder="1"/>
    <xf numFmtId="2" fontId="45" fillId="0" borderId="24" xfId="0" applyNumberFormat="1" applyFont="1" applyBorder="1"/>
    <xf numFmtId="2" fontId="45" fillId="0" borderId="25" xfId="0" applyNumberFormat="1" applyFont="1" applyBorder="1" applyAlignment="1">
      <alignment horizontal="center"/>
    </xf>
    <xf numFmtId="2" fontId="45" fillId="0" borderId="39" xfId="0" applyNumberFormat="1" applyFont="1" applyBorder="1" applyAlignment="1">
      <alignment horizontal="center" vertical="center"/>
    </xf>
    <xf numFmtId="2" fontId="45" fillId="0" borderId="40" xfId="0" applyNumberFormat="1" applyFont="1" applyBorder="1" applyAlignment="1">
      <alignment horizontal="center" vertical="center"/>
    </xf>
    <xf numFmtId="2" fontId="45" fillId="0" borderId="41" xfId="0" applyNumberFormat="1" applyFont="1" applyBorder="1" applyAlignment="1">
      <alignment horizontal="center" vertical="center"/>
    </xf>
    <xf numFmtId="2" fontId="45" fillId="0" borderId="42" xfId="0" applyNumberFormat="1" applyFont="1" applyBorder="1" applyAlignment="1">
      <alignment horizontal="center" vertical="center"/>
    </xf>
    <xf numFmtId="2" fontId="45" fillId="0" borderId="43" xfId="0" applyNumberFormat="1" applyFont="1" applyBorder="1" applyAlignment="1">
      <alignment horizontal="center"/>
    </xf>
    <xf numFmtId="0" fontId="47" fillId="36" borderId="25" xfId="0" applyFont="1" applyFill="1" applyBorder="1" applyAlignment="1">
      <alignment horizontal="center" vertical="center"/>
    </xf>
    <xf numFmtId="0" fontId="47" fillId="0" borderId="28" xfId="0" applyFont="1" applyBorder="1" applyAlignment="1">
      <alignment horizontal="center" vertical="center"/>
    </xf>
    <xf numFmtId="0" fontId="47" fillId="0" borderId="28" xfId="0" applyFont="1" applyBorder="1" applyAlignment="1">
      <alignment horizontal="left" vertical="center"/>
    </xf>
    <xf numFmtId="2" fontId="45" fillId="0" borderId="44" xfId="0" applyNumberFormat="1" applyFont="1" applyBorder="1" applyAlignment="1">
      <alignment horizontal="center" vertical="center"/>
    </xf>
    <xf numFmtId="0" fontId="45" fillId="0" borderId="28" xfId="0" applyFont="1" applyBorder="1" applyAlignment="1">
      <alignment horizontal="center" vertical="center"/>
    </xf>
    <xf numFmtId="0" fontId="45" fillId="0" borderId="29" xfId="0" applyFont="1" applyBorder="1"/>
    <xf numFmtId="2" fontId="45" fillId="0" borderId="25" xfId="0" applyNumberFormat="1" applyFont="1" applyBorder="1"/>
    <xf numFmtId="0" fontId="47" fillId="36" borderId="26" xfId="0" applyFont="1" applyFill="1" applyBorder="1" applyAlignment="1">
      <alignment horizontal="center" vertical="center"/>
    </xf>
    <xf numFmtId="0" fontId="47" fillId="0" borderId="45" xfId="0" applyFont="1" applyBorder="1" applyAlignment="1">
      <alignment horizontal="center" vertical="center"/>
    </xf>
    <xf numFmtId="0" fontId="47" fillId="0" borderId="45" xfId="0" applyFont="1" applyBorder="1" applyAlignment="1">
      <alignment horizontal="left" vertical="center"/>
    </xf>
    <xf numFmtId="2" fontId="45" fillId="0" borderId="45" xfId="0" applyNumberFormat="1" applyFont="1" applyBorder="1" applyAlignment="1">
      <alignment horizontal="center" vertical="center"/>
    </xf>
    <xf numFmtId="2" fontId="45" fillId="0" borderId="26" xfId="0" applyNumberFormat="1" applyFont="1" applyBorder="1" applyAlignment="1">
      <alignment horizontal="center" vertical="center"/>
    </xf>
    <xf numFmtId="2" fontId="45" fillId="0" borderId="31" xfId="0" applyNumberFormat="1" applyFont="1" applyBorder="1" applyAlignment="1">
      <alignment horizontal="center" vertical="center"/>
    </xf>
    <xf numFmtId="2" fontId="45" fillId="0" borderId="32" xfId="0" applyNumberFormat="1" applyFont="1" applyBorder="1" applyAlignment="1">
      <alignment horizontal="center" vertical="center"/>
    </xf>
    <xf numFmtId="2" fontId="45" fillId="0" borderId="46" xfId="0" applyNumberFormat="1" applyFont="1" applyBorder="1" applyAlignment="1">
      <alignment horizontal="center" vertical="center"/>
    </xf>
    <xf numFmtId="2" fontId="45" fillId="0" borderId="47" xfId="0" applyNumberFormat="1" applyFont="1" applyBorder="1" applyAlignment="1">
      <alignment horizontal="center" vertical="center"/>
    </xf>
    <xf numFmtId="2" fontId="45" fillId="0" borderId="48" xfId="0" applyNumberFormat="1" applyFont="1" applyBorder="1" applyAlignment="1">
      <alignment horizontal="center" vertical="center"/>
    </xf>
    <xf numFmtId="2" fontId="45" fillId="0" borderId="49" xfId="0" applyNumberFormat="1" applyFont="1" applyBorder="1" applyAlignment="1">
      <alignment horizontal="center" vertical="center"/>
    </xf>
    <xf numFmtId="0" fontId="47" fillId="3" borderId="9" xfId="0" applyFont="1" applyFill="1" applyBorder="1" applyAlignment="1">
      <alignment horizontal="center" vertical="center"/>
    </xf>
    <xf numFmtId="0" fontId="47" fillId="0" borderId="9" xfId="0" applyFont="1" applyBorder="1" applyAlignment="1">
      <alignment horizontal="center" vertical="center"/>
    </xf>
    <xf numFmtId="0" fontId="47" fillId="0" borderId="9" xfId="0" applyFont="1" applyBorder="1" applyAlignment="1">
      <alignment horizontal="left" vertical="center"/>
    </xf>
    <xf numFmtId="2" fontId="45" fillId="0" borderId="9" xfId="0" applyNumberFormat="1" applyFont="1" applyBorder="1" applyAlignment="1">
      <alignment horizontal="center" vertical="center"/>
    </xf>
    <xf numFmtId="2" fontId="45" fillId="0" borderId="43" xfId="0" applyNumberFormat="1" applyFont="1" applyBorder="1" applyAlignment="1">
      <alignment horizontal="center" vertical="center"/>
    </xf>
    <xf numFmtId="0" fontId="47" fillId="37" borderId="25" xfId="0" applyFont="1" applyFill="1" applyBorder="1" applyAlignment="1">
      <alignment horizontal="center" vertical="center"/>
    </xf>
    <xf numFmtId="0" fontId="47" fillId="0" borderId="33" xfId="0" applyFont="1" applyBorder="1" applyAlignment="1">
      <alignment horizontal="center" vertical="center"/>
    </xf>
    <xf numFmtId="0" fontId="47" fillId="0" borderId="33" xfId="0" applyFont="1" applyBorder="1" applyAlignment="1">
      <alignment horizontal="left" vertical="center"/>
    </xf>
    <xf numFmtId="2" fontId="45" fillId="0" borderId="50" xfId="0" applyNumberFormat="1" applyFont="1" applyBorder="1" applyAlignment="1">
      <alignment horizontal="center" vertical="center"/>
    </xf>
    <xf numFmtId="2" fontId="45" fillId="0" borderId="51" xfId="0" applyNumberFormat="1" applyFont="1" applyBorder="1" applyAlignment="1">
      <alignment horizontal="center" vertical="center"/>
    </xf>
    <xf numFmtId="2" fontId="45" fillId="0" borderId="52" xfId="0" applyNumberFormat="1" applyFont="1" applyBorder="1" applyAlignment="1">
      <alignment horizontal="center" vertical="center"/>
    </xf>
    <xf numFmtId="0" fontId="47" fillId="0" borderId="53" xfId="0" applyFont="1" applyBorder="1" applyAlignment="1">
      <alignment horizontal="center" vertical="center"/>
    </xf>
    <xf numFmtId="0" fontId="47" fillId="15" borderId="28" xfId="0" applyFont="1" applyFill="1" applyBorder="1" applyAlignment="1">
      <alignment horizontal="left" vertical="center"/>
    </xf>
    <xf numFmtId="2" fontId="45" fillId="15" borderId="53" xfId="0" applyNumberFormat="1" applyFont="1" applyFill="1" applyBorder="1" applyAlignment="1">
      <alignment horizontal="center" vertical="center"/>
    </xf>
    <xf numFmtId="2" fontId="45" fillId="15" borderId="28" xfId="0" applyNumberFormat="1" applyFont="1" applyFill="1" applyBorder="1" applyAlignment="1">
      <alignment horizontal="center" vertical="center"/>
    </xf>
    <xf numFmtId="2" fontId="45" fillId="15" borderId="44" xfId="0" applyNumberFormat="1" applyFont="1" applyFill="1" applyBorder="1" applyAlignment="1">
      <alignment horizontal="center" vertical="center"/>
    </xf>
    <xf numFmtId="0" fontId="45" fillId="15" borderId="28" xfId="0" applyFont="1" applyFill="1" applyBorder="1" applyAlignment="1">
      <alignment horizontal="center" vertical="center"/>
    </xf>
    <xf numFmtId="2" fontId="45" fillId="15" borderId="25" xfId="0" applyNumberFormat="1" applyFont="1" applyFill="1" applyBorder="1" applyAlignment="1">
      <alignment horizontal="center" vertical="center"/>
    </xf>
    <xf numFmtId="0" fontId="45" fillId="15" borderId="0" xfId="0" applyFont="1" applyFill="1"/>
    <xf numFmtId="2" fontId="45" fillId="15" borderId="25" xfId="0" applyNumberFormat="1" applyFont="1" applyFill="1" applyBorder="1"/>
    <xf numFmtId="2" fontId="45" fillId="15" borderId="39" xfId="0" applyNumberFormat="1" applyFont="1" applyFill="1" applyBorder="1" applyAlignment="1">
      <alignment horizontal="center" vertical="center"/>
    </xf>
    <xf numFmtId="2" fontId="45" fillId="15" borderId="40" xfId="0" applyNumberFormat="1" applyFont="1" applyFill="1" applyBorder="1" applyAlignment="1">
      <alignment horizontal="center" vertical="center"/>
    </xf>
    <xf numFmtId="2" fontId="45" fillId="15" borderId="25" xfId="0" applyNumberFormat="1" applyFont="1" applyFill="1" applyBorder="1" applyAlignment="1">
      <alignment horizontal="center"/>
    </xf>
    <xf numFmtId="2" fontId="45" fillId="0" borderId="54" xfId="0" applyNumberFormat="1" applyFont="1" applyBorder="1" applyAlignment="1">
      <alignment horizontal="center" vertical="center"/>
    </xf>
    <xf numFmtId="2" fontId="45" fillId="15" borderId="54" xfId="0" applyNumberFormat="1" applyFont="1" applyFill="1" applyBorder="1" applyAlignment="1">
      <alignment horizontal="center" vertical="center"/>
    </xf>
    <xf numFmtId="2" fontId="45" fillId="15" borderId="43" xfId="0" applyNumberFormat="1" applyFont="1" applyFill="1" applyBorder="1" applyAlignment="1">
      <alignment horizontal="center"/>
    </xf>
    <xf numFmtId="0" fontId="47" fillId="0" borderId="25" xfId="0" applyFont="1" applyBorder="1" applyAlignment="1">
      <alignment horizontal="center" vertical="center"/>
    </xf>
    <xf numFmtId="2" fontId="45" fillId="0" borderId="29" xfId="0" applyNumberFormat="1" applyFont="1" applyBorder="1" applyAlignment="1">
      <alignment horizontal="center"/>
    </xf>
    <xf numFmtId="0" fontId="47" fillId="15" borderId="53" xfId="0" applyFont="1" applyFill="1" applyBorder="1" applyAlignment="1">
      <alignment horizontal="left" vertical="center"/>
    </xf>
    <xf numFmtId="0" fontId="45" fillId="15" borderId="53" xfId="0" applyFont="1" applyFill="1" applyBorder="1" applyAlignment="1">
      <alignment horizontal="center" vertical="center"/>
    </xf>
    <xf numFmtId="2" fontId="45" fillId="15" borderId="30" xfId="0" applyNumberFormat="1" applyFont="1" applyFill="1" applyBorder="1" applyAlignment="1">
      <alignment horizontal="center"/>
    </xf>
    <xf numFmtId="2" fontId="45" fillId="0" borderId="55" xfId="0" applyNumberFormat="1" applyFont="1" applyBorder="1" applyAlignment="1">
      <alignment horizontal="center"/>
    </xf>
    <xf numFmtId="0" fontId="47" fillId="37" borderId="26" xfId="0" applyFont="1" applyFill="1" applyBorder="1" applyAlignment="1">
      <alignment horizontal="center" vertical="center"/>
    </xf>
    <xf numFmtId="0" fontId="47" fillId="0" borderId="51" xfId="0" applyFont="1" applyBorder="1" applyAlignment="1">
      <alignment horizontal="center" vertical="center"/>
    </xf>
    <xf numFmtId="0" fontId="47" fillId="0" borderId="54" xfId="0" applyFont="1" applyBorder="1" applyAlignment="1">
      <alignment horizontal="left" vertical="center"/>
    </xf>
    <xf numFmtId="0" fontId="45" fillId="0" borderId="25" xfId="0" applyFont="1" applyBorder="1" applyAlignment="1">
      <alignment horizontal="center" vertical="center"/>
    </xf>
    <xf numFmtId="2" fontId="45" fillId="0" borderId="56" xfId="0" applyNumberFormat="1" applyFont="1" applyBorder="1" applyAlignment="1">
      <alignment horizontal="center" vertical="center"/>
    </xf>
    <xf numFmtId="2" fontId="45" fillId="0" borderId="57" xfId="0" applyNumberFormat="1" applyFont="1" applyBorder="1" applyAlignment="1">
      <alignment horizontal="center" vertical="center"/>
    </xf>
    <xf numFmtId="2" fontId="45" fillId="0" borderId="34" xfId="0" applyNumberFormat="1" applyFont="1" applyBorder="1" applyAlignment="1">
      <alignment horizontal="center" vertical="center"/>
    </xf>
    <xf numFmtId="2" fontId="45" fillId="0" borderId="24" xfId="0" applyNumberFormat="1" applyFont="1" applyBorder="1" applyAlignment="1">
      <alignment horizontal="center"/>
    </xf>
    <xf numFmtId="2" fontId="45" fillId="0" borderId="58" xfId="0" applyNumberFormat="1" applyFont="1" applyBorder="1" applyAlignment="1">
      <alignment horizontal="center" vertical="center"/>
    </xf>
    <xf numFmtId="2" fontId="45" fillId="0" borderId="59" xfId="0" applyNumberFormat="1" applyFont="1" applyBorder="1" applyAlignment="1">
      <alignment horizontal="center" vertical="center"/>
    </xf>
    <xf numFmtId="2" fontId="45" fillId="0" borderId="27" xfId="0" applyNumberFormat="1" applyFont="1" applyBorder="1" applyAlignment="1">
      <alignment horizontal="center"/>
    </xf>
    <xf numFmtId="0" fontId="47" fillId="38" borderId="9" xfId="0" applyFont="1" applyFill="1" applyBorder="1" applyAlignment="1">
      <alignment horizontal="center" vertical="center"/>
    </xf>
    <xf numFmtId="0" fontId="45" fillId="0" borderId="9" xfId="0" applyFont="1" applyBorder="1" applyAlignment="1">
      <alignment horizontal="center" vertical="center"/>
    </xf>
    <xf numFmtId="0" fontId="45" fillId="0" borderId="26" xfId="0" applyFont="1" applyBorder="1"/>
    <xf numFmtId="2" fontId="45" fillId="0" borderId="9" xfId="0" applyNumberFormat="1" applyFont="1" applyBorder="1"/>
    <xf numFmtId="0" fontId="45" fillId="0" borderId="26" xfId="0" applyFont="1" applyBorder="1" applyAlignment="1">
      <alignment horizontal="center"/>
    </xf>
    <xf numFmtId="2" fontId="45" fillId="0" borderId="60" xfId="0" applyNumberFormat="1" applyFont="1" applyBorder="1" applyAlignment="1">
      <alignment horizontal="center" vertical="center"/>
    </xf>
    <xf numFmtId="2" fontId="45" fillId="0" borderId="61" xfId="0" applyNumberFormat="1" applyFont="1" applyBorder="1" applyAlignment="1">
      <alignment horizontal="center" vertical="center"/>
    </xf>
    <xf numFmtId="0" fontId="45" fillId="0" borderId="31" xfId="0" applyFont="1" applyBorder="1" applyAlignment="1">
      <alignment horizontal="center"/>
    </xf>
    <xf numFmtId="0" fontId="47" fillId="0" borderId="0" xfId="0" applyFont="1"/>
    <xf numFmtId="0" fontId="47" fillId="0" borderId="0" xfId="0" applyFont="1" applyAlignment="1">
      <alignment horizontal="center"/>
    </xf>
    <xf numFmtId="0" fontId="47" fillId="0" borderId="0" xfId="0" applyFont="1" applyAlignment="1">
      <alignment horizontal="left" vertical="center"/>
    </xf>
    <xf numFmtId="0" fontId="47" fillId="31" borderId="9" xfId="0" applyFont="1" applyFill="1" applyBorder="1" applyAlignment="1">
      <alignment horizontal="center" vertical="center" wrapText="1"/>
    </xf>
    <xf numFmtId="1" fontId="45" fillId="0" borderId="9" xfId="0" applyNumberFormat="1" applyFont="1" applyBorder="1" applyAlignment="1">
      <alignment horizontal="center" vertical="center"/>
    </xf>
    <xf numFmtId="0" fontId="45" fillId="3" borderId="0" xfId="0" applyFont="1" applyFill="1"/>
    <xf numFmtId="9" fontId="45" fillId="3" borderId="0" xfId="0" applyNumberFormat="1" applyFont="1" applyFill="1"/>
    <xf numFmtId="0" fontId="45" fillId="0" borderId="44" xfId="0" applyFont="1" applyBorder="1" applyAlignment="1">
      <alignment horizontal="center" vertical="center"/>
    </xf>
    <xf numFmtId="2" fontId="45" fillId="0" borderId="62" xfId="0" applyNumberFormat="1" applyFont="1" applyBorder="1" applyAlignment="1">
      <alignment horizontal="center" vertical="center"/>
    </xf>
    <xf numFmtId="2" fontId="45" fillId="0" borderId="62" xfId="0" applyNumberFormat="1" applyFont="1" applyBorder="1" applyAlignment="1">
      <alignment horizontal="center"/>
    </xf>
    <xf numFmtId="2" fontId="45" fillId="0" borderId="0" xfId="0" applyNumberFormat="1" applyFont="1"/>
    <xf numFmtId="0" fontId="47" fillId="31" borderId="5" xfId="0" applyFont="1" applyFill="1" applyBorder="1" applyAlignment="1">
      <alignment horizontal="center" vertical="center" wrapText="1"/>
    </xf>
    <xf numFmtId="0" fontId="47" fillId="0" borderId="14" xfId="0" applyFont="1" applyBorder="1" applyAlignment="1">
      <alignment horizontal="left" vertical="center"/>
    </xf>
    <xf numFmtId="0" fontId="62" fillId="0" borderId="0" xfId="0" applyFont="1" applyAlignment="1">
      <alignment vertical="center"/>
    </xf>
  </cellXfs>
  <cellStyles count="6">
    <cellStyle name="Millares 10" xfId="3" xr:uid="{48770476-5000-414B-B4A3-197DBBC497BC}"/>
    <cellStyle name="Moneda" xfId="1" builtinId="4"/>
    <cellStyle name="Normal" xfId="0" builtinId="0"/>
    <cellStyle name="Normal 2 13" xfId="2" xr:uid="{77EC68F5-6A2A-4E7B-A951-AE7B36DF14A1}"/>
    <cellStyle name="Normal_Plantilla excel_GRM 2" xfId="4" xr:uid="{5D2C8A5C-2920-4741-BB3A-F61A1C856DC5}"/>
    <cellStyle name="Porcentaje" xfId="5" builtinId="5"/>
  </cellStyles>
  <dxfs count="11">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
      <fill>
        <patternFill patternType="lightHorizontal">
          <f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5</xdr:row>
      <xdr:rowOff>85725</xdr:rowOff>
    </xdr:from>
    <xdr:to>
      <xdr:col>18</xdr:col>
      <xdr:colOff>17145</xdr:colOff>
      <xdr:row>16</xdr:row>
      <xdr:rowOff>17145</xdr:rowOff>
    </xdr:to>
    <xdr:pic>
      <xdr:nvPicPr>
        <xdr:cNvPr id="2" name="Imagen 1">
          <a:extLst>
            <a:ext uri="{FF2B5EF4-FFF2-40B4-BE49-F238E27FC236}">
              <a16:creationId xmlns:a16="http://schemas.microsoft.com/office/drawing/2014/main" id="{9EDD9EBF-6AD4-4F2F-B0AB-1A6032BD6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4180" y="817245"/>
          <a:ext cx="8058150" cy="1866900"/>
        </a:xfrm>
        <a:prstGeom prst="rect">
          <a:avLst/>
        </a:prstGeom>
      </xdr:spPr>
    </xdr:pic>
    <xdr:clientData/>
  </xdr:twoCellAnchor>
  <xdr:twoCellAnchor editAs="oneCell">
    <xdr:from>
      <xdr:col>9</xdr:col>
      <xdr:colOff>114300</xdr:colOff>
      <xdr:row>4</xdr:row>
      <xdr:rowOff>85725</xdr:rowOff>
    </xdr:from>
    <xdr:to>
      <xdr:col>18</xdr:col>
      <xdr:colOff>20955</xdr:colOff>
      <xdr:row>15</xdr:row>
      <xdr:rowOff>32385</xdr:rowOff>
    </xdr:to>
    <xdr:pic>
      <xdr:nvPicPr>
        <xdr:cNvPr id="4" name="Imagen 3">
          <a:extLst>
            <a:ext uri="{FF2B5EF4-FFF2-40B4-BE49-F238E27FC236}">
              <a16:creationId xmlns:a16="http://schemas.microsoft.com/office/drawing/2014/main" id="{8768DDE6-9D70-4BD3-8EAB-497E23672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4180" y="817245"/>
          <a:ext cx="8058150" cy="1866900"/>
        </a:xfrm>
        <a:prstGeom prst="rect">
          <a:avLst/>
        </a:prstGeom>
      </xdr:spPr>
    </xdr:pic>
    <xdr:clientData/>
  </xdr:twoCellAnchor>
  <xdr:twoCellAnchor editAs="oneCell">
    <xdr:from>
      <xdr:col>9</xdr:col>
      <xdr:colOff>400050</xdr:colOff>
      <xdr:row>26</xdr:row>
      <xdr:rowOff>57150</xdr:rowOff>
    </xdr:from>
    <xdr:to>
      <xdr:col>19</xdr:col>
      <xdr:colOff>114300</xdr:colOff>
      <xdr:row>36</xdr:row>
      <xdr:rowOff>123825</xdr:rowOff>
    </xdr:to>
    <xdr:pic>
      <xdr:nvPicPr>
        <xdr:cNvPr id="7" name="Imagen 6">
          <a:extLst>
            <a:ext uri="{FF2B5EF4-FFF2-40B4-BE49-F238E27FC236}">
              <a16:creationId xmlns:a16="http://schemas.microsoft.com/office/drawing/2014/main" id="{8805294C-5F94-48CF-8718-663736501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000" y="441960"/>
          <a:ext cx="7772400" cy="1943100"/>
        </a:xfrm>
        <a:prstGeom prst="rect">
          <a:avLst/>
        </a:prstGeom>
      </xdr:spPr>
    </xdr:pic>
    <xdr:clientData/>
  </xdr:twoCellAnchor>
  <xdr:twoCellAnchor editAs="oneCell">
    <xdr:from>
      <xdr:col>2</xdr:col>
      <xdr:colOff>556577</xdr:colOff>
      <xdr:row>68</xdr:row>
      <xdr:rowOff>123825</xdr:rowOff>
    </xdr:from>
    <xdr:to>
      <xdr:col>6</xdr:col>
      <xdr:colOff>502225</xdr:colOff>
      <xdr:row>78</xdr:row>
      <xdr:rowOff>128025</xdr:rowOff>
    </xdr:to>
    <xdr:pic>
      <xdr:nvPicPr>
        <xdr:cNvPr id="9" name="Imagen 8">
          <a:extLst>
            <a:ext uri="{FF2B5EF4-FFF2-40B4-BE49-F238E27FC236}">
              <a16:creationId xmlns:a16="http://schemas.microsoft.com/office/drawing/2014/main" id="{03E1805E-5851-4CA2-871C-BD1CF8310B2A}"/>
            </a:ext>
          </a:extLst>
        </xdr:cNvPr>
        <xdr:cNvPicPr>
          <a:picLocks noChangeAspect="1"/>
        </xdr:cNvPicPr>
      </xdr:nvPicPr>
      <xdr:blipFill>
        <a:blip xmlns:r="http://schemas.openxmlformats.org/officeDocument/2006/relationships" r:embed="rId2"/>
        <a:stretch>
          <a:fillRect/>
        </a:stretch>
      </xdr:blipFill>
      <xdr:spPr>
        <a:xfrm>
          <a:off x="3006407" y="4358640"/>
          <a:ext cx="5041523" cy="1623450"/>
        </a:xfrm>
        <a:prstGeom prst="rect">
          <a:avLst/>
        </a:prstGeom>
      </xdr:spPr>
    </xdr:pic>
    <xdr:clientData/>
  </xdr:twoCellAnchor>
  <xdr:twoCellAnchor>
    <xdr:from>
      <xdr:col>6</xdr:col>
      <xdr:colOff>752475</xdr:colOff>
      <xdr:row>108</xdr:row>
      <xdr:rowOff>9525</xdr:rowOff>
    </xdr:from>
    <xdr:to>
      <xdr:col>14</xdr:col>
      <xdr:colOff>9525</xdr:colOff>
      <xdr:row>113</xdr:row>
      <xdr:rowOff>133350</xdr:rowOff>
    </xdr:to>
    <xdr:sp macro="" textlink="">
      <xdr:nvSpPr>
        <xdr:cNvPr id="10" name="CuadroTexto 9">
          <a:extLst>
            <a:ext uri="{FF2B5EF4-FFF2-40B4-BE49-F238E27FC236}">
              <a16:creationId xmlns:a16="http://schemas.microsoft.com/office/drawing/2014/main" id="{E0D03A38-8FE9-4068-AF8F-B428E6A5D70F}"/>
            </a:ext>
          </a:extLst>
        </xdr:cNvPr>
        <xdr:cNvSpPr txBox="1"/>
      </xdr:nvSpPr>
      <xdr:spPr>
        <a:xfrm>
          <a:off x="8503920" y="1531620"/>
          <a:ext cx="5349240" cy="1082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baseline="0">
              <a:latin typeface="ADLaM Display" panose="02010000000000000000" pitchFamily="2" charset="0"/>
              <a:ea typeface="ADLaM Display" panose="02010000000000000000" pitchFamily="2" charset="0"/>
              <a:cs typeface="ADLaM Display" panose="02010000000000000000" pitchFamily="2" charset="0"/>
            </a:rPr>
            <a:t>Precios de los SVA</a:t>
          </a:r>
        </a:p>
        <a:p>
          <a:endParaRPr lang="es-ES" sz="1400" baseline="0">
            <a:latin typeface="ADLaM Display" panose="02010000000000000000" pitchFamily="2" charset="0"/>
            <a:ea typeface="ADLaM Display" panose="02010000000000000000" pitchFamily="2" charset="0"/>
            <a:cs typeface="ADLaM Display" panose="02010000000000000000" pitchFamily="2" charset="0"/>
          </a:endParaRPr>
        </a:p>
        <a:p>
          <a:r>
            <a:rPr lang="es-ES" sz="1400" b="1" baseline="0">
              <a:latin typeface="ADLaM Display" panose="02010000000000000000" pitchFamily="2" charset="0"/>
              <a:ea typeface="ADLaM Display" panose="02010000000000000000" pitchFamily="2" charset="0"/>
              <a:cs typeface="ADLaM Display" panose="02010000000000000000" pitchFamily="2" charset="0"/>
            </a:rPr>
            <a:t>MANTINIMIENTO GAS COMPLETO </a:t>
          </a:r>
          <a:r>
            <a:rPr lang="es-ES" sz="1400" baseline="0">
              <a:latin typeface="ADLaM Display" panose="02010000000000000000" pitchFamily="2" charset="0"/>
              <a:ea typeface="ADLaM Display" panose="02010000000000000000" pitchFamily="2" charset="0"/>
              <a:cs typeface="ADLaM Display" panose="02010000000000000000" pitchFamily="2" charset="0"/>
            </a:rPr>
            <a:t>9,54€/MES</a:t>
          </a:r>
        </a:p>
        <a:p>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595312</xdr:colOff>
      <xdr:row>2</xdr:row>
      <xdr:rowOff>47624</xdr:rowOff>
    </xdr:from>
    <xdr:to>
      <xdr:col>16</xdr:col>
      <xdr:colOff>869156</xdr:colOff>
      <xdr:row>3</xdr:row>
      <xdr:rowOff>11906</xdr:rowOff>
    </xdr:to>
    <xdr:sp macro="" textlink="">
      <xdr:nvSpPr>
        <xdr:cNvPr id="2" name="Flecha: hacia abajo 1">
          <a:extLst>
            <a:ext uri="{FF2B5EF4-FFF2-40B4-BE49-F238E27FC236}">
              <a16:creationId xmlns:a16="http://schemas.microsoft.com/office/drawing/2014/main" id="{1D4FB70F-6292-4E2B-960D-2F2F7F686F40}"/>
            </a:ext>
          </a:extLst>
        </xdr:cNvPr>
        <xdr:cNvSpPr/>
      </xdr:nvSpPr>
      <xdr:spPr>
        <a:xfrm>
          <a:off x="13555980" y="428624"/>
          <a:ext cx="0" cy="16240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0</xdr:colOff>
      <xdr:row>20</xdr:row>
      <xdr:rowOff>152130</xdr:rowOff>
    </xdr:from>
    <xdr:to>
      <xdr:col>41</xdr:col>
      <xdr:colOff>378380</xdr:colOff>
      <xdr:row>62</xdr:row>
      <xdr:rowOff>19668</xdr:rowOff>
    </xdr:to>
    <xdr:pic>
      <xdr:nvPicPr>
        <xdr:cNvPr id="3" name="Imagen 2">
          <a:extLst>
            <a:ext uri="{FF2B5EF4-FFF2-40B4-BE49-F238E27FC236}">
              <a16:creationId xmlns:a16="http://schemas.microsoft.com/office/drawing/2014/main" id="{354143E3-4A58-4C70-3611-830138B2C673}"/>
            </a:ext>
          </a:extLst>
        </xdr:cNvPr>
        <xdr:cNvPicPr>
          <a:picLocks noChangeAspect="1"/>
        </xdr:cNvPicPr>
      </xdr:nvPicPr>
      <xdr:blipFill>
        <a:blip xmlns:r="http://schemas.openxmlformats.org/officeDocument/2006/relationships" r:embed="rId1"/>
        <a:stretch>
          <a:fillRect/>
        </a:stretch>
      </xdr:blipFill>
      <xdr:spPr>
        <a:xfrm>
          <a:off x="847725" y="5000355"/>
          <a:ext cx="14580155" cy="4264008"/>
        </a:xfrm>
        <a:prstGeom prst="rect">
          <a:avLst/>
        </a:prstGeom>
      </xdr:spPr>
    </xdr:pic>
    <xdr:clientData/>
  </xdr:twoCellAnchor>
  <xdr:twoCellAnchor editAs="oneCell">
    <xdr:from>
      <xdr:col>1</xdr:col>
      <xdr:colOff>0</xdr:colOff>
      <xdr:row>45</xdr:row>
      <xdr:rowOff>0</xdr:rowOff>
    </xdr:from>
    <xdr:to>
      <xdr:col>41</xdr:col>
      <xdr:colOff>220980</xdr:colOff>
      <xdr:row>65</xdr:row>
      <xdr:rowOff>60960</xdr:rowOff>
    </xdr:to>
    <xdr:pic>
      <xdr:nvPicPr>
        <xdr:cNvPr id="4" name="Imagen 3">
          <a:extLst>
            <a:ext uri="{FF2B5EF4-FFF2-40B4-BE49-F238E27FC236}">
              <a16:creationId xmlns:a16="http://schemas.microsoft.com/office/drawing/2014/main" id="{E51B2E7A-2C70-47C3-D277-75B386997F62}"/>
            </a:ext>
          </a:extLst>
        </xdr:cNvPr>
        <xdr:cNvPicPr>
          <a:picLocks noChangeAspect="1"/>
        </xdr:cNvPicPr>
      </xdr:nvPicPr>
      <xdr:blipFill>
        <a:blip xmlns:r="http://schemas.openxmlformats.org/officeDocument/2006/relationships" r:embed="rId2"/>
        <a:stretch>
          <a:fillRect/>
        </a:stretch>
      </xdr:blipFill>
      <xdr:spPr>
        <a:xfrm>
          <a:off x="847725" y="9848850"/>
          <a:ext cx="14420850" cy="3600450"/>
        </a:xfrm>
        <a:prstGeom prst="rect">
          <a:avLst/>
        </a:prstGeom>
      </xdr:spPr>
    </xdr:pic>
    <xdr:clientData/>
  </xdr:twoCellAnchor>
  <xdr:twoCellAnchor>
    <xdr:from>
      <xdr:col>16</xdr:col>
      <xdr:colOff>595312</xdr:colOff>
      <xdr:row>2</xdr:row>
      <xdr:rowOff>47624</xdr:rowOff>
    </xdr:from>
    <xdr:to>
      <xdr:col>16</xdr:col>
      <xdr:colOff>869156</xdr:colOff>
      <xdr:row>3</xdr:row>
      <xdr:rowOff>11906</xdr:rowOff>
    </xdr:to>
    <xdr:sp macro="" textlink="">
      <xdr:nvSpPr>
        <xdr:cNvPr id="5" name="Flecha: hacia abajo 4">
          <a:extLst>
            <a:ext uri="{FF2B5EF4-FFF2-40B4-BE49-F238E27FC236}">
              <a16:creationId xmlns:a16="http://schemas.microsoft.com/office/drawing/2014/main" id="{E04A66AF-EFC4-436C-92C1-CA6215A5AAF0}"/>
            </a:ext>
          </a:extLst>
        </xdr:cNvPr>
        <xdr:cNvSpPr/>
      </xdr:nvSpPr>
      <xdr:spPr>
        <a:xfrm>
          <a:off x="13154025" y="438149"/>
          <a:ext cx="0" cy="164307"/>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595312</xdr:colOff>
      <xdr:row>2</xdr:row>
      <xdr:rowOff>47624</xdr:rowOff>
    </xdr:from>
    <xdr:to>
      <xdr:col>16</xdr:col>
      <xdr:colOff>869156</xdr:colOff>
      <xdr:row>3</xdr:row>
      <xdr:rowOff>11906</xdr:rowOff>
    </xdr:to>
    <xdr:sp macro="" textlink="">
      <xdr:nvSpPr>
        <xdr:cNvPr id="6" name="Flecha: hacia abajo 5">
          <a:extLst>
            <a:ext uri="{FF2B5EF4-FFF2-40B4-BE49-F238E27FC236}">
              <a16:creationId xmlns:a16="http://schemas.microsoft.com/office/drawing/2014/main" id="{9BC55404-BE0B-4BD1-9EC6-45E19038717E}"/>
            </a:ext>
          </a:extLst>
        </xdr:cNvPr>
        <xdr:cNvSpPr/>
      </xdr:nvSpPr>
      <xdr:spPr>
        <a:xfrm>
          <a:off x="13555980" y="428624"/>
          <a:ext cx="0" cy="16240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42334</xdr:colOff>
      <xdr:row>0</xdr:row>
      <xdr:rowOff>0</xdr:rowOff>
    </xdr:from>
    <xdr:to>
      <xdr:col>2</xdr:col>
      <xdr:colOff>849</xdr:colOff>
      <xdr:row>1</xdr:row>
      <xdr:rowOff>311</xdr:rowOff>
    </xdr:to>
    <xdr:grpSp>
      <xdr:nvGrpSpPr>
        <xdr:cNvPr id="2" name="Grupo 1">
          <a:extLst>
            <a:ext uri="{FF2B5EF4-FFF2-40B4-BE49-F238E27FC236}">
              <a16:creationId xmlns:a16="http://schemas.microsoft.com/office/drawing/2014/main" id="{C80917DF-A0B7-4C33-8CBC-1C03F912A902}"/>
            </a:ext>
          </a:extLst>
        </xdr:cNvPr>
        <xdr:cNvGrpSpPr>
          <a:grpSpLocks noChangeAspect="1"/>
        </xdr:cNvGrpSpPr>
      </xdr:nvGrpSpPr>
      <xdr:grpSpPr>
        <a:xfrm>
          <a:off x="255694" y="0"/>
          <a:ext cx="2831255" cy="526091"/>
          <a:chOff x="1612437" y="2716012"/>
          <a:chExt cx="3352701" cy="1250465"/>
        </a:xfrm>
      </xdr:grpSpPr>
      <xdr:sp macro="" textlink="">
        <xdr:nvSpPr>
          <xdr:cNvPr id="3" name="Forma libre: forma 2">
            <a:extLst>
              <a:ext uri="{FF2B5EF4-FFF2-40B4-BE49-F238E27FC236}">
                <a16:creationId xmlns:a16="http://schemas.microsoft.com/office/drawing/2014/main" id="{198F7895-CBDA-9DF5-3792-E249B44877A0}"/>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 name="Forma libre: forma 3">
            <a:extLst>
              <a:ext uri="{FF2B5EF4-FFF2-40B4-BE49-F238E27FC236}">
                <a16:creationId xmlns:a16="http://schemas.microsoft.com/office/drawing/2014/main" id="{46E52A4B-C43A-3E56-489C-A6EE2620F6F7}"/>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 name="Forma libre: forma 4">
            <a:extLst>
              <a:ext uri="{FF2B5EF4-FFF2-40B4-BE49-F238E27FC236}">
                <a16:creationId xmlns:a16="http://schemas.microsoft.com/office/drawing/2014/main" id="{8980CABD-0A1C-2D9F-E259-42D7166DEE5A}"/>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 name="Forma libre: forma 5">
            <a:extLst>
              <a:ext uri="{FF2B5EF4-FFF2-40B4-BE49-F238E27FC236}">
                <a16:creationId xmlns:a16="http://schemas.microsoft.com/office/drawing/2014/main" id="{91BDC5B4-80F0-E478-3130-4DEA08C8E337}"/>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 name="Forma libre: forma 6">
            <a:extLst>
              <a:ext uri="{FF2B5EF4-FFF2-40B4-BE49-F238E27FC236}">
                <a16:creationId xmlns:a16="http://schemas.microsoft.com/office/drawing/2014/main" id="{7BB4089C-C858-25A7-2176-B4848DA757D6}"/>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 name="Forma libre: forma 7">
            <a:extLst>
              <a:ext uri="{FF2B5EF4-FFF2-40B4-BE49-F238E27FC236}">
                <a16:creationId xmlns:a16="http://schemas.microsoft.com/office/drawing/2014/main" id="{7513FC3F-23B0-57E8-5803-1A8731EBE752}"/>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 name="Forma libre: forma 8">
            <a:extLst>
              <a:ext uri="{FF2B5EF4-FFF2-40B4-BE49-F238E27FC236}">
                <a16:creationId xmlns:a16="http://schemas.microsoft.com/office/drawing/2014/main" id="{FFE2F693-CE71-1E91-09F0-0042CF21ACE7}"/>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 name="Forma libre: forma 9">
            <a:extLst>
              <a:ext uri="{FF2B5EF4-FFF2-40B4-BE49-F238E27FC236}">
                <a16:creationId xmlns:a16="http://schemas.microsoft.com/office/drawing/2014/main" id="{57CC7D80-1637-3258-BB8D-A2AB60CC0463}"/>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 name="Forma libre: forma 10">
            <a:extLst>
              <a:ext uri="{FF2B5EF4-FFF2-40B4-BE49-F238E27FC236}">
                <a16:creationId xmlns:a16="http://schemas.microsoft.com/office/drawing/2014/main" id="{4B937F7A-8040-48E0-72D9-AD20974079CB}"/>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 name="Forma libre: forma 11">
            <a:extLst>
              <a:ext uri="{FF2B5EF4-FFF2-40B4-BE49-F238E27FC236}">
                <a16:creationId xmlns:a16="http://schemas.microsoft.com/office/drawing/2014/main" id="{BD6D4EED-C0F7-E874-1B11-9A9332071924}"/>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 name="Forma libre: forma 12">
            <a:extLst>
              <a:ext uri="{FF2B5EF4-FFF2-40B4-BE49-F238E27FC236}">
                <a16:creationId xmlns:a16="http://schemas.microsoft.com/office/drawing/2014/main" id="{EE86D95D-6A96-D542-2167-A01151C7A25A}"/>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 name="Forma libre: forma 13">
            <a:extLst>
              <a:ext uri="{FF2B5EF4-FFF2-40B4-BE49-F238E27FC236}">
                <a16:creationId xmlns:a16="http://schemas.microsoft.com/office/drawing/2014/main" id="{B8A167D0-34A7-0579-009E-82CFED487223}"/>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 name="Forma libre: forma 14">
            <a:extLst>
              <a:ext uri="{FF2B5EF4-FFF2-40B4-BE49-F238E27FC236}">
                <a16:creationId xmlns:a16="http://schemas.microsoft.com/office/drawing/2014/main" id="{EC2F9723-7E8C-8F23-2409-E21EEE797C0C}"/>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 name="Forma libre: forma 15">
            <a:extLst>
              <a:ext uri="{FF2B5EF4-FFF2-40B4-BE49-F238E27FC236}">
                <a16:creationId xmlns:a16="http://schemas.microsoft.com/office/drawing/2014/main" id="{B7CB53E0-FE7D-F4F0-F297-DC469F204D5F}"/>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 name="Forma libre: forma 16">
            <a:extLst>
              <a:ext uri="{FF2B5EF4-FFF2-40B4-BE49-F238E27FC236}">
                <a16:creationId xmlns:a16="http://schemas.microsoft.com/office/drawing/2014/main" id="{32C68C05-814D-0208-E5A4-29DAB8624BCC}"/>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 name="Forma libre: forma 17">
            <a:extLst>
              <a:ext uri="{FF2B5EF4-FFF2-40B4-BE49-F238E27FC236}">
                <a16:creationId xmlns:a16="http://schemas.microsoft.com/office/drawing/2014/main" id="{A4F6C2C8-A66A-46BA-F759-4BF06098BA3E}"/>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 name="Forma libre: forma 18">
            <a:extLst>
              <a:ext uri="{FF2B5EF4-FFF2-40B4-BE49-F238E27FC236}">
                <a16:creationId xmlns:a16="http://schemas.microsoft.com/office/drawing/2014/main" id="{05E6E325-E990-E733-D3CE-82F941B9AC76}"/>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 name="Forma libre: forma 19">
            <a:extLst>
              <a:ext uri="{FF2B5EF4-FFF2-40B4-BE49-F238E27FC236}">
                <a16:creationId xmlns:a16="http://schemas.microsoft.com/office/drawing/2014/main" id="{E8D7241E-9CDC-4844-19DB-D2BCBEF05DB6}"/>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 name="Forma libre: forma 20">
            <a:extLst>
              <a:ext uri="{FF2B5EF4-FFF2-40B4-BE49-F238E27FC236}">
                <a16:creationId xmlns:a16="http://schemas.microsoft.com/office/drawing/2014/main" id="{55DE4D5D-B19E-5CD0-78EC-B5DCE7C959FF}"/>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editAs="oneCell">
    <xdr:from>
      <xdr:col>0</xdr:col>
      <xdr:colOff>195942</xdr:colOff>
      <xdr:row>113</xdr:row>
      <xdr:rowOff>123007</xdr:rowOff>
    </xdr:from>
    <xdr:to>
      <xdr:col>9</xdr:col>
      <xdr:colOff>458832</xdr:colOff>
      <xdr:row>116</xdr:row>
      <xdr:rowOff>158115</xdr:rowOff>
    </xdr:to>
    <xdr:pic>
      <xdr:nvPicPr>
        <xdr:cNvPr id="22" name="Imagen 21">
          <a:extLst>
            <a:ext uri="{FF2B5EF4-FFF2-40B4-BE49-F238E27FC236}">
              <a16:creationId xmlns:a16="http://schemas.microsoft.com/office/drawing/2014/main" id="{14481F86-7AC4-4D62-B7E8-1E70D43677FC}"/>
            </a:ext>
          </a:extLst>
        </xdr:cNvPr>
        <xdr:cNvPicPr>
          <a:picLocks noChangeAspect="1"/>
        </xdr:cNvPicPr>
      </xdr:nvPicPr>
      <xdr:blipFill>
        <a:blip xmlns:r="http://schemas.openxmlformats.org/officeDocument/2006/relationships" r:embed="rId1"/>
        <a:stretch>
          <a:fillRect/>
        </a:stretch>
      </xdr:blipFill>
      <xdr:spPr>
        <a:xfrm>
          <a:off x="197847" y="23070637"/>
          <a:ext cx="14498535" cy="3024251"/>
        </a:xfrm>
        <a:prstGeom prst="rect">
          <a:avLst/>
        </a:prstGeom>
      </xdr:spPr>
    </xdr:pic>
    <xdr:clientData/>
  </xdr:twoCellAnchor>
  <xdr:twoCellAnchor>
    <xdr:from>
      <xdr:col>1</xdr:col>
      <xdr:colOff>42334</xdr:colOff>
      <xdr:row>0</xdr:row>
      <xdr:rowOff>0</xdr:rowOff>
    </xdr:from>
    <xdr:to>
      <xdr:col>1</xdr:col>
      <xdr:colOff>2965029</xdr:colOff>
      <xdr:row>1</xdr:row>
      <xdr:rowOff>311</xdr:rowOff>
    </xdr:to>
    <xdr:grpSp>
      <xdr:nvGrpSpPr>
        <xdr:cNvPr id="23" name="Grupo 22">
          <a:extLst>
            <a:ext uri="{FF2B5EF4-FFF2-40B4-BE49-F238E27FC236}">
              <a16:creationId xmlns:a16="http://schemas.microsoft.com/office/drawing/2014/main" id="{E94B7B80-9218-4A8A-BF28-06B6D59F9593}"/>
            </a:ext>
          </a:extLst>
        </xdr:cNvPr>
        <xdr:cNvGrpSpPr>
          <a:grpSpLocks noChangeAspect="1"/>
        </xdr:cNvGrpSpPr>
      </xdr:nvGrpSpPr>
      <xdr:grpSpPr>
        <a:xfrm>
          <a:off x="255694" y="0"/>
          <a:ext cx="2831255" cy="526091"/>
          <a:chOff x="1612437" y="2716012"/>
          <a:chExt cx="3352701" cy="1250465"/>
        </a:xfrm>
      </xdr:grpSpPr>
      <xdr:sp macro="" textlink="">
        <xdr:nvSpPr>
          <xdr:cNvPr id="24" name="Forma libre: forma 23">
            <a:extLst>
              <a:ext uri="{FF2B5EF4-FFF2-40B4-BE49-F238E27FC236}">
                <a16:creationId xmlns:a16="http://schemas.microsoft.com/office/drawing/2014/main" id="{CC3568BE-E46F-6F01-9594-EB320F69A3DD}"/>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5" name="Forma libre: forma 24">
            <a:extLst>
              <a:ext uri="{FF2B5EF4-FFF2-40B4-BE49-F238E27FC236}">
                <a16:creationId xmlns:a16="http://schemas.microsoft.com/office/drawing/2014/main" id="{32BFE8A0-EC33-9F92-E008-180EDBDCB551}"/>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6" name="Forma libre: forma 25">
            <a:extLst>
              <a:ext uri="{FF2B5EF4-FFF2-40B4-BE49-F238E27FC236}">
                <a16:creationId xmlns:a16="http://schemas.microsoft.com/office/drawing/2014/main" id="{8870A406-3498-DA03-4C93-B7B08F1D686E}"/>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7" name="Forma libre: forma 26">
            <a:extLst>
              <a:ext uri="{FF2B5EF4-FFF2-40B4-BE49-F238E27FC236}">
                <a16:creationId xmlns:a16="http://schemas.microsoft.com/office/drawing/2014/main" id="{F3BD062B-893C-B9FD-8E49-E7D6A5606965}"/>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8" name="Forma libre: forma 27">
            <a:extLst>
              <a:ext uri="{FF2B5EF4-FFF2-40B4-BE49-F238E27FC236}">
                <a16:creationId xmlns:a16="http://schemas.microsoft.com/office/drawing/2014/main" id="{13371FDD-E2C2-5E1A-9BDE-D57C3A663A92}"/>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9" name="Forma libre: forma 28">
            <a:extLst>
              <a:ext uri="{FF2B5EF4-FFF2-40B4-BE49-F238E27FC236}">
                <a16:creationId xmlns:a16="http://schemas.microsoft.com/office/drawing/2014/main" id="{01C8E8E0-D6ED-54EF-B84A-DB050DCF3A91}"/>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0" name="Forma libre: forma 29">
            <a:extLst>
              <a:ext uri="{FF2B5EF4-FFF2-40B4-BE49-F238E27FC236}">
                <a16:creationId xmlns:a16="http://schemas.microsoft.com/office/drawing/2014/main" id="{9BC9734E-387A-9010-EA48-99558A95385F}"/>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1" name="Forma libre: forma 30">
            <a:extLst>
              <a:ext uri="{FF2B5EF4-FFF2-40B4-BE49-F238E27FC236}">
                <a16:creationId xmlns:a16="http://schemas.microsoft.com/office/drawing/2014/main" id="{9C8541C0-8870-F26E-121E-6B3B54772965}"/>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2" name="Forma libre: forma 31">
            <a:extLst>
              <a:ext uri="{FF2B5EF4-FFF2-40B4-BE49-F238E27FC236}">
                <a16:creationId xmlns:a16="http://schemas.microsoft.com/office/drawing/2014/main" id="{7DC15DB1-BD3E-74F9-7843-FD0097769A6D}"/>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3" name="Forma libre: forma 32">
            <a:extLst>
              <a:ext uri="{FF2B5EF4-FFF2-40B4-BE49-F238E27FC236}">
                <a16:creationId xmlns:a16="http://schemas.microsoft.com/office/drawing/2014/main" id="{1FA4FCB3-1323-427F-89E3-73D2786F1F75}"/>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4" name="Forma libre: forma 33">
            <a:extLst>
              <a:ext uri="{FF2B5EF4-FFF2-40B4-BE49-F238E27FC236}">
                <a16:creationId xmlns:a16="http://schemas.microsoft.com/office/drawing/2014/main" id="{0A49343F-9C32-FA73-AA00-A17A47409B82}"/>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5" name="Forma libre: forma 34">
            <a:extLst>
              <a:ext uri="{FF2B5EF4-FFF2-40B4-BE49-F238E27FC236}">
                <a16:creationId xmlns:a16="http://schemas.microsoft.com/office/drawing/2014/main" id="{D1935691-854E-F354-F593-F1C6FF868670}"/>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6" name="Forma libre: forma 35">
            <a:extLst>
              <a:ext uri="{FF2B5EF4-FFF2-40B4-BE49-F238E27FC236}">
                <a16:creationId xmlns:a16="http://schemas.microsoft.com/office/drawing/2014/main" id="{958BB7DF-1A0C-F075-8DB1-D8D4A86DB17A}"/>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7" name="Forma libre: forma 36">
            <a:extLst>
              <a:ext uri="{FF2B5EF4-FFF2-40B4-BE49-F238E27FC236}">
                <a16:creationId xmlns:a16="http://schemas.microsoft.com/office/drawing/2014/main" id="{CB5912E6-8EAB-1945-B6A4-99FE754EB767}"/>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8" name="Forma libre: forma 37">
            <a:extLst>
              <a:ext uri="{FF2B5EF4-FFF2-40B4-BE49-F238E27FC236}">
                <a16:creationId xmlns:a16="http://schemas.microsoft.com/office/drawing/2014/main" id="{C9ED35CA-F2C4-9208-EF77-AA4E2CDB14B8}"/>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39" name="Forma libre: forma 38">
            <a:extLst>
              <a:ext uri="{FF2B5EF4-FFF2-40B4-BE49-F238E27FC236}">
                <a16:creationId xmlns:a16="http://schemas.microsoft.com/office/drawing/2014/main" id="{06E175B1-D643-3825-2AAF-91799881F173}"/>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0" name="Forma libre: forma 39">
            <a:extLst>
              <a:ext uri="{FF2B5EF4-FFF2-40B4-BE49-F238E27FC236}">
                <a16:creationId xmlns:a16="http://schemas.microsoft.com/office/drawing/2014/main" id="{C6D1DDCB-A560-3882-CACF-CDF6A20AF6D5}"/>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1" name="Forma libre: forma 40">
            <a:extLst>
              <a:ext uri="{FF2B5EF4-FFF2-40B4-BE49-F238E27FC236}">
                <a16:creationId xmlns:a16="http://schemas.microsoft.com/office/drawing/2014/main" id="{42BB9BD9-0B60-279A-F774-D83A7AB30DFD}"/>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2" name="Forma libre: forma 41">
            <a:extLst>
              <a:ext uri="{FF2B5EF4-FFF2-40B4-BE49-F238E27FC236}">
                <a16:creationId xmlns:a16="http://schemas.microsoft.com/office/drawing/2014/main" id="{91B4A61A-EF5A-9FD2-3030-08B40D93DC88}"/>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editAs="oneCell">
    <xdr:from>
      <xdr:col>0</xdr:col>
      <xdr:colOff>195942</xdr:colOff>
      <xdr:row>113</xdr:row>
      <xdr:rowOff>123007</xdr:rowOff>
    </xdr:from>
    <xdr:to>
      <xdr:col>14</xdr:col>
      <xdr:colOff>3115887</xdr:colOff>
      <xdr:row>116</xdr:row>
      <xdr:rowOff>158115</xdr:rowOff>
    </xdr:to>
    <xdr:pic>
      <xdr:nvPicPr>
        <xdr:cNvPr id="43" name="Imagen 42">
          <a:extLst>
            <a:ext uri="{FF2B5EF4-FFF2-40B4-BE49-F238E27FC236}">
              <a16:creationId xmlns:a16="http://schemas.microsoft.com/office/drawing/2014/main" id="{16A398B4-D495-4876-8935-3C9328ACF660}"/>
            </a:ext>
          </a:extLst>
        </xdr:cNvPr>
        <xdr:cNvPicPr>
          <a:picLocks noChangeAspect="1"/>
        </xdr:cNvPicPr>
      </xdr:nvPicPr>
      <xdr:blipFill>
        <a:blip xmlns:r="http://schemas.openxmlformats.org/officeDocument/2006/relationships" r:embed="rId1"/>
        <a:stretch>
          <a:fillRect/>
        </a:stretch>
      </xdr:blipFill>
      <xdr:spPr>
        <a:xfrm>
          <a:off x="197847" y="23070637"/>
          <a:ext cx="14498535" cy="3024251"/>
        </a:xfrm>
        <a:prstGeom prst="rect">
          <a:avLst/>
        </a:prstGeom>
      </xdr:spPr>
    </xdr:pic>
    <xdr:clientData/>
  </xdr:twoCellAnchor>
  <xdr:twoCellAnchor>
    <xdr:from>
      <xdr:col>1</xdr:col>
      <xdr:colOff>44239</xdr:colOff>
      <xdr:row>0</xdr:row>
      <xdr:rowOff>0</xdr:rowOff>
    </xdr:from>
    <xdr:to>
      <xdr:col>2</xdr:col>
      <xdr:colOff>849</xdr:colOff>
      <xdr:row>1</xdr:row>
      <xdr:rowOff>311</xdr:rowOff>
    </xdr:to>
    <xdr:grpSp>
      <xdr:nvGrpSpPr>
        <xdr:cNvPr id="44" name="Grupo 43">
          <a:extLst>
            <a:ext uri="{FF2B5EF4-FFF2-40B4-BE49-F238E27FC236}">
              <a16:creationId xmlns:a16="http://schemas.microsoft.com/office/drawing/2014/main" id="{0529F103-953A-4BD0-8BB8-A14BC2F6E5E8}"/>
            </a:ext>
          </a:extLst>
        </xdr:cNvPr>
        <xdr:cNvGrpSpPr>
          <a:grpSpLocks noChangeAspect="1"/>
        </xdr:cNvGrpSpPr>
      </xdr:nvGrpSpPr>
      <xdr:grpSpPr>
        <a:xfrm>
          <a:off x="257599" y="0"/>
          <a:ext cx="2829350" cy="526091"/>
          <a:chOff x="1612437" y="2716012"/>
          <a:chExt cx="3352701" cy="1250465"/>
        </a:xfrm>
      </xdr:grpSpPr>
      <xdr:sp macro="" textlink="">
        <xdr:nvSpPr>
          <xdr:cNvPr id="45" name="Forma libre: forma 44">
            <a:extLst>
              <a:ext uri="{FF2B5EF4-FFF2-40B4-BE49-F238E27FC236}">
                <a16:creationId xmlns:a16="http://schemas.microsoft.com/office/drawing/2014/main" id="{25726ADD-16E8-FA9B-10C7-7EF2171EFF2C}"/>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6" name="Forma libre: forma 45">
            <a:extLst>
              <a:ext uri="{FF2B5EF4-FFF2-40B4-BE49-F238E27FC236}">
                <a16:creationId xmlns:a16="http://schemas.microsoft.com/office/drawing/2014/main" id="{6EF3A0D3-DA98-9A02-0024-62CE653A456C}"/>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7" name="Forma libre: forma 46">
            <a:extLst>
              <a:ext uri="{FF2B5EF4-FFF2-40B4-BE49-F238E27FC236}">
                <a16:creationId xmlns:a16="http://schemas.microsoft.com/office/drawing/2014/main" id="{8154CDA9-5911-9F23-306A-2BF6EFF43048}"/>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8" name="Forma libre: forma 47">
            <a:extLst>
              <a:ext uri="{FF2B5EF4-FFF2-40B4-BE49-F238E27FC236}">
                <a16:creationId xmlns:a16="http://schemas.microsoft.com/office/drawing/2014/main" id="{531CD3D8-374F-8615-5C56-E671325CFEC5}"/>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49" name="Forma libre: forma 48">
            <a:extLst>
              <a:ext uri="{FF2B5EF4-FFF2-40B4-BE49-F238E27FC236}">
                <a16:creationId xmlns:a16="http://schemas.microsoft.com/office/drawing/2014/main" id="{F31C67C2-0481-28DF-6089-1AB164E83854}"/>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0" name="Forma libre: forma 49">
            <a:extLst>
              <a:ext uri="{FF2B5EF4-FFF2-40B4-BE49-F238E27FC236}">
                <a16:creationId xmlns:a16="http://schemas.microsoft.com/office/drawing/2014/main" id="{B4E07E27-6924-5FFB-DC6D-BB3FC0C7B62D}"/>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1" name="Forma libre: forma 50">
            <a:extLst>
              <a:ext uri="{FF2B5EF4-FFF2-40B4-BE49-F238E27FC236}">
                <a16:creationId xmlns:a16="http://schemas.microsoft.com/office/drawing/2014/main" id="{FDA4A775-7E64-D00B-6299-E1C33E5B5E15}"/>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2" name="Forma libre: forma 51">
            <a:extLst>
              <a:ext uri="{FF2B5EF4-FFF2-40B4-BE49-F238E27FC236}">
                <a16:creationId xmlns:a16="http://schemas.microsoft.com/office/drawing/2014/main" id="{CE815513-30C2-7F49-6AAD-77E3D6E1DCF1}"/>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3" name="Forma libre: forma 52">
            <a:extLst>
              <a:ext uri="{FF2B5EF4-FFF2-40B4-BE49-F238E27FC236}">
                <a16:creationId xmlns:a16="http://schemas.microsoft.com/office/drawing/2014/main" id="{ED8DBFB9-C16C-4919-A895-05BEE0792B01}"/>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4" name="Forma libre: forma 53">
            <a:extLst>
              <a:ext uri="{FF2B5EF4-FFF2-40B4-BE49-F238E27FC236}">
                <a16:creationId xmlns:a16="http://schemas.microsoft.com/office/drawing/2014/main" id="{1A7D904F-6FC5-1233-A764-94EBF49FC0DA}"/>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5" name="Forma libre: forma 54">
            <a:extLst>
              <a:ext uri="{FF2B5EF4-FFF2-40B4-BE49-F238E27FC236}">
                <a16:creationId xmlns:a16="http://schemas.microsoft.com/office/drawing/2014/main" id="{0D404473-06A0-E49D-0502-A7836A461D21}"/>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6" name="Forma libre: forma 55">
            <a:extLst>
              <a:ext uri="{FF2B5EF4-FFF2-40B4-BE49-F238E27FC236}">
                <a16:creationId xmlns:a16="http://schemas.microsoft.com/office/drawing/2014/main" id="{E444BFB6-C666-8F96-7D59-DE9342A51963}"/>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7" name="Forma libre: forma 56">
            <a:extLst>
              <a:ext uri="{FF2B5EF4-FFF2-40B4-BE49-F238E27FC236}">
                <a16:creationId xmlns:a16="http://schemas.microsoft.com/office/drawing/2014/main" id="{B12FD072-3AC7-BFDF-6FF8-9A2B987B6B00}"/>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8" name="Forma libre: forma 57">
            <a:extLst>
              <a:ext uri="{FF2B5EF4-FFF2-40B4-BE49-F238E27FC236}">
                <a16:creationId xmlns:a16="http://schemas.microsoft.com/office/drawing/2014/main" id="{43EE60F6-1066-B859-0473-5A5A924C962A}"/>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59" name="Forma libre: forma 58">
            <a:extLst>
              <a:ext uri="{FF2B5EF4-FFF2-40B4-BE49-F238E27FC236}">
                <a16:creationId xmlns:a16="http://schemas.microsoft.com/office/drawing/2014/main" id="{FCF708D1-3D5D-1C68-9BBE-EB2DEF29A26B}"/>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0" name="Forma libre: forma 59">
            <a:extLst>
              <a:ext uri="{FF2B5EF4-FFF2-40B4-BE49-F238E27FC236}">
                <a16:creationId xmlns:a16="http://schemas.microsoft.com/office/drawing/2014/main" id="{F4F6EE46-6005-9E56-6A36-33779C1B5459}"/>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1" name="Forma libre: forma 60">
            <a:extLst>
              <a:ext uri="{FF2B5EF4-FFF2-40B4-BE49-F238E27FC236}">
                <a16:creationId xmlns:a16="http://schemas.microsoft.com/office/drawing/2014/main" id="{8CED1997-0588-4971-EC24-ADA87AC0A68D}"/>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2" name="Forma libre: forma 61">
            <a:extLst>
              <a:ext uri="{FF2B5EF4-FFF2-40B4-BE49-F238E27FC236}">
                <a16:creationId xmlns:a16="http://schemas.microsoft.com/office/drawing/2014/main" id="{00AA02BC-283D-FA20-F7DD-90A4CDDD2CD8}"/>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3" name="Forma libre: forma 62">
            <a:extLst>
              <a:ext uri="{FF2B5EF4-FFF2-40B4-BE49-F238E27FC236}">
                <a16:creationId xmlns:a16="http://schemas.microsoft.com/office/drawing/2014/main" id="{E0BB38B4-E198-BCC1-27E8-85C458B0B74E}"/>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editAs="oneCell">
    <xdr:from>
      <xdr:col>0</xdr:col>
      <xdr:colOff>136071</xdr:colOff>
      <xdr:row>111</xdr:row>
      <xdr:rowOff>54429</xdr:rowOff>
    </xdr:from>
    <xdr:to>
      <xdr:col>15</xdr:col>
      <xdr:colOff>953620</xdr:colOff>
      <xdr:row>116</xdr:row>
      <xdr:rowOff>158115</xdr:rowOff>
    </xdr:to>
    <xdr:pic>
      <xdr:nvPicPr>
        <xdr:cNvPr id="64" name="Imagen 63">
          <a:extLst>
            <a:ext uri="{FF2B5EF4-FFF2-40B4-BE49-F238E27FC236}">
              <a16:creationId xmlns:a16="http://schemas.microsoft.com/office/drawing/2014/main" id="{752C379A-B2BC-4CDA-B2DF-ABDCA0FE776A}"/>
            </a:ext>
          </a:extLst>
        </xdr:cNvPr>
        <xdr:cNvPicPr>
          <a:picLocks noChangeAspect="1"/>
        </xdr:cNvPicPr>
      </xdr:nvPicPr>
      <xdr:blipFill>
        <a:blip xmlns:r="http://schemas.openxmlformats.org/officeDocument/2006/relationships" r:embed="rId2"/>
        <a:stretch>
          <a:fillRect/>
        </a:stretch>
      </xdr:blipFill>
      <xdr:spPr>
        <a:xfrm>
          <a:off x="136071" y="22693449"/>
          <a:ext cx="15642259" cy="1924050"/>
        </a:xfrm>
        <a:prstGeom prst="rect">
          <a:avLst/>
        </a:prstGeom>
      </xdr:spPr>
    </xdr:pic>
    <xdr:clientData/>
  </xdr:twoCellAnchor>
  <xdr:twoCellAnchor>
    <xdr:from>
      <xdr:col>1</xdr:col>
      <xdr:colOff>42334</xdr:colOff>
      <xdr:row>0</xdr:row>
      <xdr:rowOff>0</xdr:rowOff>
    </xdr:from>
    <xdr:to>
      <xdr:col>2</xdr:col>
      <xdr:colOff>849</xdr:colOff>
      <xdr:row>1</xdr:row>
      <xdr:rowOff>311</xdr:rowOff>
    </xdr:to>
    <xdr:grpSp>
      <xdr:nvGrpSpPr>
        <xdr:cNvPr id="65" name="Grupo 64">
          <a:extLst>
            <a:ext uri="{FF2B5EF4-FFF2-40B4-BE49-F238E27FC236}">
              <a16:creationId xmlns:a16="http://schemas.microsoft.com/office/drawing/2014/main" id="{D37663B5-8C6E-4E59-A19F-AD288AB3BF7C}"/>
            </a:ext>
          </a:extLst>
        </xdr:cNvPr>
        <xdr:cNvGrpSpPr>
          <a:grpSpLocks noChangeAspect="1"/>
        </xdr:cNvGrpSpPr>
      </xdr:nvGrpSpPr>
      <xdr:grpSpPr>
        <a:xfrm>
          <a:off x="255694" y="0"/>
          <a:ext cx="2831255" cy="526091"/>
          <a:chOff x="1612437" y="2716012"/>
          <a:chExt cx="3352701" cy="1250465"/>
        </a:xfrm>
      </xdr:grpSpPr>
      <xdr:sp macro="" textlink="">
        <xdr:nvSpPr>
          <xdr:cNvPr id="66" name="Forma libre: forma 65">
            <a:extLst>
              <a:ext uri="{FF2B5EF4-FFF2-40B4-BE49-F238E27FC236}">
                <a16:creationId xmlns:a16="http://schemas.microsoft.com/office/drawing/2014/main" id="{B2CD43DA-2BAA-DE2D-8655-BE276AA585A8}"/>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7" name="Forma libre: forma 66">
            <a:extLst>
              <a:ext uri="{FF2B5EF4-FFF2-40B4-BE49-F238E27FC236}">
                <a16:creationId xmlns:a16="http://schemas.microsoft.com/office/drawing/2014/main" id="{9166E799-7337-53CE-1E1E-7D2785D22A0E}"/>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8" name="Forma libre: forma 67">
            <a:extLst>
              <a:ext uri="{FF2B5EF4-FFF2-40B4-BE49-F238E27FC236}">
                <a16:creationId xmlns:a16="http://schemas.microsoft.com/office/drawing/2014/main" id="{602361FF-740B-1E6E-0979-AA3992AEE28F}"/>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69" name="Forma libre: forma 68">
            <a:extLst>
              <a:ext uri="{FF2B5EF4-FFF2-40B4-BE49-F238E27FC236}">
                <a16:creationId xmlns:a16="http://schemas.microsoft.com/office/drawing/2014/main" id="{38681809-A919-2F38-1C0C-A5D6C5B4E2CD}"/>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0" name="Forma libre: forma 69">
            <a:extLst>
              <a:ext uri="{FF2B5EF4-FFF2-40B4-BE49-F238E27FC236}">
                <a16:creationId xmlns:a16="http://schemas.microsoft.com/office/drawing/2014/main" id="{6F5E86C3-25D0-0338-148E-28D84A073EDA}"/>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1" name="Forma libre: forma 70">
            <a:extLst>
              <a:ext uri="{FF2B5EF4-FFF2-40B4-BE49-F238E27FC236}">
                <a16:creationId xmlns:a16="http://schemas.microsoft.com/office/drawing/2014/main" id="{1544A426-1A24-EFAB-D641-95AAE644E536}"/>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2" name="Forma libre: forma 71">
            <a:extLst>
              <a:ext uri="{FF2B5EF4-FFF2-40B4-BE49-F238E27FC236}">
                <a16:creationId xmlns:a16="http://schemas.microsoft.com/office/drawing/2014/main" id="{085B3CA9-C4E1-F581-A77C-65C417B81E17}"/>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3" name="Forma libre: forma 72">
            <a:extLst>
              <a:ext uri="{FF2B5EF4-FFF2-40B4-BE49-F238E27FC236}">
                <a16:creationId xmlns:a16="http://schemas.microsoft.com/office/drawing/2014/main" id="{FBB00B94-8DE8-1F92-7ED7-BDD779F5E85D}"/>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4" name="Forma libre: forma 73">
            <a:extLst>
              <a:ext uri="{FF2B5EF4-FFF2-40B4-BE49-F238E27FC236}">
                <a16:creationId xmlns:a16="http://schemas.microsoft.com/office/drawing/2014/main" id="{B19AF8B6-2AD6-EA05-2F95-4493D46D6563}"/>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5" name="Forma libre: forma 74">
            <a:extLst>
              <a:ext uri="{FF2B5EF4-FFF2-40B4-BE49-F238E27FC236}">
                <a16:creationId xmlns:a16="http://schemas.microsoft.com/office/drawing/2014/main" id="{23B433F3-45E2-C1C3-73AF-998F04742211}"/>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6" name="Forma libre: forma 75">
            <a:extLst>
              <a:ext uri="{FF2B5EF4-FFF2-40B4-BE49-F238E27FC236}">
                <a16:creationId xmlns:a16="http://schemas.microsoft.com/office/drawing/2014/main" id="{7B3151BB-9996-169D-2058-B00E39890CF8}"/>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7" name="Forma libre: forma 76">
            <a:extLst>
              <a:ext uri="{FF2B5EF4-FFF2-40B4-BE49-F238E27FC236}">
                <a16:creationId xmlns:a16="http://schemas.microsoft.com/office/drawing/2014/main" id="{8F64F2EE-33C5-DA62-1011-B26D9F3E4F5B}"/>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8" name="Forma libre: forma 77">
            <a:extLst>
              <a:ext uri="{FF2B5EF4-FFF2-40B4-BE49-F238E27FC236}">
                <a16:creationId xmlns:a16="http://schemas.microsoft.com/office/drawing/2014/main" id="{3B9F3AD4-E9AA-1AB4-15DB-15B923932F7F}"/>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79" name="Forma libre: forma 78">
            <a:extLst>
              <a:ext uri="{FF2B5EF4-FFF2-40B4-BE49-F238E27FC236}">
                <a16:creationId xmlns:a16="http://schemas.microsoft.com/office/drawing/2014/main" id="{926A50D5-FFA5-DE4B-D288-B708B9971289}"/>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0" name="Forma libre: forma 79">
            <a:extLst>
              <a:ext uri="{FF2B5EF4-FFF2-40B4-BE49-F238E27FC236}">
                <a16:creationId xmlns:a16="http://schemas.microsoft.com/office/drawing/2014/main" id="{89F3ED05-C8E5-0601-CB1C-739F09E4DA9A}"/>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1" name="Forma libre: forma 80">
            <a:extLst>
              <a:ext uri="{FF2B5EF4-FFF2-40B4-BE49-F238E27FC236}">
                <a16:creationId xmlns:a16="http://schemas.microsoft.com/office/drawing/2014/main" id="{A8D76CDA-95F0-E149-ADF5-1E690FCADE5F}"/>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2" name="Forma libre: forma 81">
            <a:extLst>
              <a:ext uri="{FF2B5EF4-FFF2-40B4-BE49-F238E27FC236}">
                <a16:creationId xmlns:a16="http://schemas.microsoft.com/office/drawing/2014/main" id="{4B3C5636-F2DC-44B4-F896-88F87543B57B}"/>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3" name="Forma libre: forma 82">
            <a:extLst>
              <a:ext uri="{FF2B5EF4-FFF2-40B4-BE49-F238E27FC236}">
                <a16:creationId xmlns:a16="http://schemas.microsoft.com/office/drawing/2014/main" id="{10E9FAF0-3984-F832-DF75-C385D36CB3BB}"/>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4" name="Forma libre: forma 83">
            <a:extLst>
              <a:ext uri="{FF2B5EF4-FFF2-40B4-BE49-F238E27FC236}">
                <a16:creationId xmlns:a16="http://schemas.microsoft.com/office/drawing/2014/main" id="{C90106B1-27FC-9296-4B56-6C4DEFC7A935}"/>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849</xdr:colOff>
      <xdr:row>1</xdr:row>
      <xdr:rowOff>311</xdr:rowOff>
    </xdr:to>
    <xdr:grpSp>
      <xdr:nvGrpSpPr>
        <xdr:cNvPr id="85" name="Grupo 84">
          <a:extLst>
            <a:ext uri="{FF2B5EF4-FFF2-40B4-BE49-F238E27FC236}">
              <a16:creationId xmlns:a16="http://schemas.microsoft.com/office/drawing/2014/main" id="{F5BB3C29-4149-4A14-BB61-1720A263793E}"/>
            </a:ext>
          </a:extLst>
        </xdr:cNvPr>
        <xdr:cNvGrpSpPr>
          <a:grpSpLocks noChangeAspect="1"/>
        </xdr:cNvGrpSpPr>
      </xdr:nvGrpSpPr>
      <xdr:grpSpPr>
        <a:xfrm>
          <a:off x="255694" y="0"/>
          <a:ext cx="2831255" cy="526091"/>
          <a:chOff x="1612437" y="2716012"/>
          <a:chExt cx="3352701" cy="1250465"/>
        </a:xfrm>
      </xdr:grpSpPr>
      <xdr:sp macro="" textlink="">
        <xdr:nvSpPr>
          <xdr:cNvPr id="86" name="Forma libre: forma 85">
            <a:extLst>
              <a:ext uri="{FF2B5EF4-FFF2-40B4-BE49-F238E27FC236}">
                <a16:creationId xmlns:a16="http://schemas.microsoft.com/office/drawing/2014/main" id="{15F77A84-8847-C3C2-3658-623E7145D39F}"/>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7" name="Forma libre: forma 86">
            <a:extLst>
              <a:ext uri="{FF2B5EF4-FFF2-40B4-BE49-F238E27FC236}">
                <a16:creationId xmlns:a16="http://schemas.microsoft.com/office/drawing/2014/main" id="{0B2F6836-4826-350D-7AF5-C3C0244E35E2}"/>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8" name="Forma libre: forma 87">
            <a:extLst>
              <a:ext uri="{FF2B5EF4-FFF2-40B4-BE49-F238E27FC236}">
                <a16:creationId xmlns:a16="http://schemas.microsoft.com/office/drawing/2014/main" id="{106A3383-9941-6AB7-066F-4E725DB81E3E}"/>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89" name="Forma libre: forma 88">
            <a:extLst>
              <a:ext uri="{FF2B5EF4-FFF2-40B4-BE49-F238E27FC236}">
                <a16:creationId xmlns:a16="http://schemas.microsoft.com/office/drawing/2014/main" id="{A66B52F8-999F-8F24-A372-560404A5F701}"/>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0" name="Forma libre: forma 89">
            <a:extLst>
              <a:ext uri="{FF2B5EF4-FFF2-40B4-BE49-F238E27FC236}">
                <a16:creationId xmlns:a16="http://schemas.microsoft.com/office/drawing/2014/main" id="{08AB393A-A80C-8D3A-50BA-374F8873668E}"/>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1" name="Forma libre: forma 90">
            <a:extLst>
              <a:ext uri="{FF2B5EF4-FFF2-40B4-BE49-F238E27FC236}">
                <a16:creationId xmlns:a16="http://schemas.microsoft.com/office/drawing/2014/main" id="{BBE90548-4638-E7D3-97B2-0053CA990C55}"/>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2" name="Forma libre: forma 91">
            <a:extLst>
              <a:ext uri="{FF2B5EF4-FFF2-40B4-BE49-F238E27FC236}">
                <a16:creationId xmlns:a16="http://schemas.microsoft.com/office/drawing/2014/main" id="{A7FC4043-2130-7DA5-0C9E-8BBCA6FE9513}"/>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3" name="Forma libre: forma 92">
            <a:extLst>
              <a:ext uri="{FF2B5EF4-FFF2-40B4-BE49-F238E27FC236}">
                <a16:creationId xmlns:a16="http://schemas.microsoft.com/office/drawing/2014/main" id="{A56FF4B1-2DA1-F1D6-A2F3-326706493268}"/>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4" name="Forma libre: forma 93">
            <a:extLst>
              <a:ext uri="{FF2B5EF4-FFF2-40B4-BE49-F238E27FC236}">
                <a16:creationId xmlns:a16="http://schemas.microsoft.com/office/drawing/2014/main" id="{2E8091A7-C36D-7EBD-D74B-017A95254FA5}"/>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5" name="Forma libre: forma 94">
            <a:extLst>
              <a:ext uri="{FF2B5EF4-FFF2-40B4-BE49-F238E27FC236}">
                <a16:creationId xmlns:a16="http://schemas.microsoft.com/office/drawing/2014/main" id="{065CF9D5-13C7-6D10-8667-4B0C635F3DEF}"/>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6" name="Forma libre: forma 95">
            <a:extLst>
              <a:ext uri="{FF2B5EF4-FFF2-40B4-BE49-F238E27FC236}">
                <a16:creationId xmlns:a16="http://schemas.microsoft.com/office/drawing/2014/main" id="{FEA8226D-1F5B-35AA-5DA9-D7C877F77D53}"/>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7" name="Forma libre: forma 96">
            <a:extLst>
              <a:ext uri="{FF2B5EF4-FFF2-40B4-BE49-F238E27FC236}">
                <a16:creationId xmlns:a16="http://schemas.microsoft.com/office/drawing/2014/main" id="{4339B5E4-D358-41DD-6C71-D8570FDD6872}"/>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8" name="Forma libre: forma 97">
            <a:extLst>
              <a:ext uri="{FF2B5EF4-FFF2-40B4-BE49-F238E27FC236}">
                <a16:creationId xmlns:a16="http://schemas.microsoft.com/office/drawing/2014/main" id="{50185E5C-7B37-7F62-A65C-09B41271A043}"/>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99" name="Forma libre: forma 98">
            <a:extLst>
              <a:ext uri="{FF2B5EF4-FFF2-40B4-BE49-F238E27FC236}">
                <a16:creationId xmlns:a16="http://schemas.microsoft.com/office/drawing/2014/main" id="{EC1F1EE9-38CC-FB87-8F16-89115583085C}"/>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0" name="Forma libre: forma 99">
            <a:extLst>
              <a:ext uri="{FF2B5EF4-FFF2-40B4-BE49-F238E27FC236}">
                <a16:creationId xmlns:a16="http://schemas.microsoft.com/office/drawing/2014/main" id="{B50721D1-8769-D907-94D9-21E7941CF271}"/>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1" name="Forma libre: forma 100">
            <a:extLst>
              <a:ext uri="{FF2B5EF4-FFF2-40B4-BE49-F238E27FC236}">
                <a16:creationId xmlns:a16="http://schemas.microsoft.com/office/drawing/2014/main" id="{B6594EDB-D6EE-7D0F-C006-45762A0D90FA}"/>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2" name="Forma libre: forma 101">
            <a:extLst>
              <a:ext uri="{FF2B5EF4-FFF2-40B4-BE49-F238E27FC236}">
                <a16:creationId xmlns:a16="http://schemas.microsoft.com/office/drawing/2014/main" id="{6CDF7AF4-C48D-E630-E50A-1E3AF7B07D4F}"/>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3" name="Forma libre: forma 102">
            <a:extLst>
              <a:ext uri="{FF2B5EF4-FFF2-40B4-BE49-F238E27FC236}">
                <a16:creationId xmlns:a16="http://schemas.microsoft.com/office/drawing/2014/main" id="{CC51F526-AB4F-4E8A-2C77-552EF68218B1}"/>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4" name="Forma libre: forma 103">
            <a:extLst>
              <a:ext uri="{FF2B5EF4-FFF2-40B4-BE49-F238E27FC236}">
                <a16:creationId xmlns:a16="http://schemas.microsoft.com/office/drawing/2014/main" id="{A865A6FA-6440-5B9F-A02F-42D10C88BA93}"/>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849</xdr:colOff>
      <xdr:row>1</xdr:row>
      <xdr:rowOff>311</xdr:rowOff>
    </xdr:to>
    <xdr:grpSp>
      <xdr:nvGrpSpPr>
        <xdr:cNvPr id="105" name="Grupo 104">
          <a:extLst>
            <a:ext uri="{FF2B5EF4-FFF2-40B4-BE49-F238E27FC236}">
              <a16:creationId xmlns:a16="http://schemas.microsoft.com/office/drawing/2014/main" id="{F58EE5B3-4515-4148-B355-79F5C33B6350}"/>
            </a:ext>
          </a:extLst>
        </xdr:cNvPr>
        <xdr:cNvGrpSpPr>
          <a:grpSpLocks noChangeAspect="1"/>
        </xdr:cNvGrpSpPr>
      </xdr:nvGrpSpPr>
      <xdr:grpSpPr>
        <a:xfrm>
          <a:off x="255694" y="0"/>
          <a:ext cx="2831255" cy="526091"/>
          <a:chOff x="1612437" y="2716012"/>
          <a:chExt cx="3352701" cy="1250465"/>
        </a:xfrm>
      </xdr:grpSpPr>
      <xdr:sp macro="" textlink="">
        <xdr:nvSpPr>
          <xdr:cNvPr id="106" name="Forma libre: forma 105">
            <a:extLst>
              <a:ext uri="{FF2B5EF4-FFF2-40B4-BE49-F238E27FC236}">
                <a16:creationId xmlns:a16="http://schemas.microsoft.com/office/drawing/2014/main" id="{EE6690AB-0577-D769-B45C-DD752BDB2314}"/>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7" name="Forma libre: forma 106">
            <a:extLst>
              <a:ext uri="{FF2B5EF4-FFF2-40B4-BE49-F238E27FC236}">
                <a16:creationId xmlns:a16="http://schemas.microsoft.com/office/drawing/2014/main" id="{CDC12235-EC71-1355-E6D7-FAD9B7980B02}"/>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8" name="Forma libre: forma 107">
            <a:extLst>
              <a:ext uri="{FF2B5EF4-FFF2-40B4-BE49-F238E27FC236}">
                <a16:creationId xmlns:a16="http://schemas.microsoft.com/office/drawing/2014/main" id="{EC684BFF-41E7-2159-A027-76B0C513A1C5}"/>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09" name="Forma libre: forma 108">
            <a:extLst>
              <a:ext uri="{FF2B5EF4-FFF2-40B4-BE49-F238E27FC236}">
                <a16:creationId xmlns:a16="http://schemas.microsoft.com/office/drawing/2014/main" id="{76D2FAB4-2A1C-1967-09DB-14709E33EB98}"/>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0" name="Forma libre: forma 109">
            <a:extLst>
              <a:ext uri="{FF2B5EF4-FFF2-40B4-BE49-F238E27FC236}">
                <a16:creationId xmlns:a16="http://schemas.microsoft.com/office/drawing/2014/main" id="{CE8CE89A-3A08-7452-637A-9DAE94A9C51D}"/>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1" name="Forma libre: forma 110">
            <a:extLst>
              <a:ext uri="{FF2B5EF4-FFF2-40B4-BE49-F238E27FC236}">
                <a16:creationId xmlns:a16="http://schemas.microsoft.com/office/drawing/2014/main" id="{BD9152CE-A1B0-6BDB-F063-E6DF37E2FBA3}"/>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2" name="Forma libre: forma 111">
            <a:extLst>
              <a:ext uri="{FF2B5EF4-FFF2-40B4-BE49-F238E27FC236}">
                <a16:creationId xmlns:a16="http://schemas.microsoft.com/office/drawing/2014/main" id="{A1B886AD-4B44-0108-3A69-5EFA5A9F9C1A}"/>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3" name="Forma libre: forma 112">
            <a:extLst>
              <a:ext uri="{FF2B5EF4-FFF2-40B4-BE49-F238E27FC236}">
                <a16:creationId xmlns:a16="http://schemas.microsoft.com/office/drawing/2014/main" id="{1DB3D2FD-0956-1155-F013-CB560CA5944E}"/>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4" name="Forma libre: forma 113">
            <a:extLst>
              <a:ext uri="{FF2B5EF4-FFF2-40B4-BE49-F238E27FC236}">
                <a16:creationId xmlns:a16="http://schemas.microsoft.com/office/drawing/2014/main" id="{47B7E4BC-655F-E5F6-DD30-44696EA8918F}"/>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5" name="Forma libre: forma 114">
            <a:extLst>
              <a:ext uri="{FF2B5EF4-FFF2-40B4-BE49-F238E27FC236}">
                <a16:creationId xmlns:a16="http://schemas.microsoft.com/office/drawing/2014/main" id="{8A8C49B1-3811-A79D-2C50-EEB5225A8F9C}"/>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6" name="Forma libre: forma 115">
            <a:extLst>
              <a:ext uri="{FF2B5EF4-FFF2-40B4-BE49-F238E27FC236}">
                <a16:creationId xmlns:a16="http://schemas.microsoft.com/office/drawing/2014/main" id="{DB207AC4-12A7-4A44-D739-4412A8811514}"/>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7" name="Forma libre: forma 116">
            <a:extLst>
              <a:ext uri="{FF2B5EF4-FFF2-40B4-BE49-F238E27FC236}">
                <a16:creationId xmlns:a16="http://schemas.microsoft.com/office/drawing/2014/main" id="{F5A38DA9-625F-C5C0-4413-2050B3E746B2}"/>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8" name="Forma libre: forma 117">
            <a:extLst>
              <a:ext uri="{FF2B5EF4-FFF2-40B4-BE49-F238E27FC236}">
                <a16:creationId xmlns:a16="http://schemas.microsoft.com/office/drawing/2014/main" id="{46F402DF-3CDA-31BB-77FD-F4BCC8EDA5AD}"/>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19" name="Forma libre: forma 118">
            <a:extLst>
              <a:ext uri="{FF2B5EF4-FFF2-40B4-BE49-F238E27FC236}">
                <a16:creationId xmlns:a16="http://schemas.microsoft.com/office/drawing/2014/main" id="{F4D18801-356B-F967-A8E4-C25D68176954}"/>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0" name="Forma libre: forma 119">
            <a:extLst>
              <a:ext uri="{FF2B5EF4-FFF2-40B4-BE49-F238E27FC236}">
                <a16:creationId xmlns:a16="http://schemas.microsoft.com/office/drawing/2014/main" id="{BD351DF0-7332-7A42-3310-48272E777A2E}"/>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1" name="Forma libre: forma 120">
            <a:extLst>
              <a:ext uri="{FF2B5EF4-FFF2-40B4-BE49-F238E27FC236}">
                <a16:creationId xmlns:a16="http://schemas.microsoft.com/office/drawing/2014/main" id="{56A21C88-2AC5-7113-9856-C56164DA630E}"/>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2" name="Forma libre: forma 121">
            <a:extLst>
              <a:ext uri="{FF2B5EF4-FFF2-40B4-BE49-F238E27FC236}">
                <a16:creationId xmlns:a16="http://schemas.microsoft.com/office/drawing/2014/main" id="{F523F4F1-AD54-FD2E-B860-06DCF565F0EE}"/>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3" name="Forma libre: forma 122">
            <a:extLst>
              <a:ext uri="{FF2B5EF4-FFF2-40B4-BE49-F238E27FC236}">
                <a16:creationId xmlns:a16="http://schemas.microsoft.com/office/drawing/2014/main" id="{CE1094EA-37FA-44C5-FD64-B20C8F33BA14}"/>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4" name="Forma libre: forma 123">
            <a:extLst>
              <a:ext uri="{FF2B5EF4-FFF2-40B4-BE49-F238E27FC236}">
                <a16:creationId xmlns:a16="http://schemas.microsoft.com/office/drawing/2014/main" id="{BFACDF72-025F-E6A3-0CA2-C702D71B7900}"/>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125" name="Grupo 124">
          <a:extLst>
            <a:ext uri="{FF2B5EF4-FFF2-40B4-BE49-F238E27FC236}">
              <a16:creationId xmlns:a16="http://schemas.microsoft.com/office/drawing/2014/main" id="{F888E249-80BF-4401-AB89-F4FC8A33ED7F}"/>
            </a:ext>
          </a:extLst>
        </xdr:cNvPr>
        <xdr:cNvGrpSpPr>
          <a:grpSpLocks noChangeAspect="1"/>
        </xdr:cNvGrpSpPr>
      </xdr:nvGrpSpPr>
      <xdr:grpSpPr>
        <a:xfrm>
          <a:off x="255694" y="0"/>
          <a:ext cx="2833160" cy="526091"/>
          <a:chOff x="1612437" y="2716012"/>
          <a:chExt cx="3352701" cy="1250465"/>
        </a:xfrm>
      </xdr:grpSpPr>
      <xdr:sp macro="" textlink="">
        <xdr:nvSpPr>
          <xdr:cNvPr id="126" name="Forma libre: forma 125">
            <a:extLst>
              <a:ext uri="{FF2B5EF4-FFF2-40B4-BE49-F238E27FC236}">
                <a16:creationId xmlns:a16="http://schemas.microsoft.com/office/drawing/2014/main" id="{0A9113B0-A99E-DD3D-ADA9-48923EAA1011}"/>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7" name="Forma libre: forma 126">
            <a:extLst>
              <a:ext uri="{FF2B5EF4-FFF2-40B4-BE49-F238E27FC236}">
                <a16:creationId xmlns:a16="http://schemas.microsoft.com/office/drawing/2014/main" id="{1F9DDF1D-1F56-C305-4235-E126D0AA21D8}"/>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8" name="Forma libre: forma 127">
            <a:extLst>
              <a:ext uri="{FF2B5EF4-FFF2-40B4-BE49-F238E27FC236}">
                <a16:creationId xmlns:a16="http://schemas.microsoft.com/office/drawing/2014/main" id="{6EFCD26E-2872-46D3-B08A-F5F784A73D64}"/>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29" name="Forma libre: forma 128">
            <a:extLst>
              <a:ext uri="{FF2B5EF4-FFF2-40B4-BE49-F238E27FC236}">
                <a16:creationId xmlns:a16="http://schemas.microsoft.com/office/drawing/2014/main" id="{377ABE7A-949E-09B0-ADFC-B81E615A0255}"/>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0" name="Forma libre: forma 129">
            <a:extLst>
              <a:ext uri="{FF2B5EF4-FFF2-40B4-BE49-F238E27FC236}">
                <a16:creationId xmlns:a16="http://schemas.microsoft.com/office/drawing/2014/main" id="{A4373074-710A-4C4D-0FF9-25C282F3EB63}"/>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1" name="Forma libre: forma 130">
            <a:extLst>
              <a:ext uri="{FF2B5EF4-FFF2-40B4-BE49-F238E27FC236}">
                <a16:creationId xmlns:a16="http://schemas.microsoft.com/office/drawing/2014/main" id="{763B1EC3-D409-FD63-0A86-C6B06420C319}"/>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2" name="Forma libre: forma 131">
            <a:extLst>
              <a:ext uri="{FF2B5EF4-FFF2-40B4-BE49-F238E27FC236}">
                <a16:creationId xmlns:a16="http://schemas.microsoft.com/office/drawing/2014/main" id="{D0980D9F-0136-BAFD-076A-7560A5ED7A63}"/>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3" name="Forma libre: forma 132">
            <a:extLst>
              <a:ext uri="{FF2B5EF4-FFF2-40B4-BE49-F238E27FC236}">
                <a16:creationId xmlns:a16="http://schemas.microsoft.com/office/drawing/2014/main" id="{FDFA9A30-0576-AC93-7D04-FA844C6A1F35}"/>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4" name="Forma libre: forma 133">
            <a:extLst>
              <a:ext uri="{FF2B5EF4-FFF2-40B4-BE49-F238E27FC236}">
                <a16:creationId xmlns:a16="http://schemas.microsoft.com/office/drawing/2014/main" id="{D9FD28C7-87F8-80E7-66F1-1D789899D296}"/>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5" name="Forma libre: forma 134">
            <a:extLst>
              <a:ext uri="{FF2B5EF4-FFF2-40B4-BE49-F238E27FC236}">
                <a16:creationId xmlns:a16="http://schemas.microsoft.com/office/drawing/2014/main" id="{973E9ADE-0166-F5FD-18AD-BD4690945249}"/>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6" name="Forma libre: forma 135">
            <a:extLst>
              <a:ext uri="{FF2B5EF4-FFF2-40B4-BE49-F238E27FC236}">
                <a16:creationId xmlns:a16="http://schemas.microsoft.com/office/drawing/2014/main" id="{567EA0C9-54A1-6A5E-625B-6ABA604E6763}"/>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7" name="Forma libre: forma 136">
            <a:extLst>
              <a:ext uri="{FF2B5EF4-FFF2-40B4-BE49-F238E27FC236}">
                <a16:creationId xmlns:a16="http://schemas.microsoft.com/office/drawing/2014/main" id="{2B092FCD-5A6C-CCD4-961D-A7B98835BCE7}"/>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8" name="Forma libre: forma 137">
            <a:extLst>
              <a:ext uri="{FF2B5EF4-FFF2-40B4-BE49-F238E27FC236}">
                <a16:creationId xmlns:a16="http://schemas.microsoft.com/office/drawing/2014/main" id="{22803DB2-11FA-ACE3-90AF-D7A38802D054}"/>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39" name="Forma libre: forma 138">
            <a:extLst>
              <a:ext uri="{FF2B5EF4-FFF2-40B4-BE49-F238E27FC236}">
                <a16:creationId xmlns:a16="http://schemas.microsoft.com/office/drawing/2014/main" id="{F7EA74DF-2CF8-DFEB-237A-017267647054}"/>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0" name="Forma libre: forma 139">
            <a:extLst>
              <a:ext uri="{FF2B5EF4-FFF2-40B4-BE49-F238E27FC236}">
                <a16:creationId xmlns:a16="http://schemas.microsoft.com/office/drawing/2014/main" id="{78896868-51D7-FAF8-90CA-49B17BD69586}"/>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1" name="Forma libre: forma 140">
            <a:extLst>
              <a:ext uri="{FF2B5EF4-FFF2-40B4-BE49-F238E27FC236}">
                <a16:creationId xmlns:a16="http://schemas.microsoft.com/office/drawing/2014/main" id="{CAE8E349-4C98-764E-F6DE-D0009F95619A}"/>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2" name="Forma libre: forma 141">
            <a:extLst>
              <a:ext uri="{FF2B5EF4-FFF2-40B4-BE49-F238E27FC236}">
                <a16:creationId xmlns:a16="http://schemas.microsoft.com/office/drawing/2014/main" id="{210D7C18-289B-79C2-733C-76D3389941C5}"/>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3" name="Forma libre: forma 142">
            <a:extLst>
              <a:ext uri="{FF2B5EF4-FFF2-40B4-BE49-F238E27FC236}">
                <a16:creationId xmlns:a16="http://schemas.microsoft.com/office/drawing/2014/main" id="{27CFA6EB-59A1-D5FF-D6BB-540112B2581A}"/>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4" name="Forma libre: forma 143">
            <a:extLst>
              <a:ext uri="{FF2B5EF4-FFF2-40B4-BE49-F238E27FC236}">
                <a16:creationId xmlns:a16="http://schemas.microsoft.com/office/drawing/2014/main" id="{0AF24B19-42C4-2EE1-5160-3592378FC288}"/>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145" name="Grupo 144">
          <a:extLst>
            <a:ext uri="{FF2B5EF4-FFF2-40B4-BE49-F238E27FC236}">
              <a16:creationId xmlns:a16="http://schemas.microsoft.com/office/drawing/2014/main" id="{BA0F6F54-5029-40F3-9E81-2F48BEA40CA5}"/>
            </a:ext>
          </a:extLst>
        </xdr:cNvPr>
        <xdr:cNvGrpSpPr>
          <a:grpSpLocks noChangeAspect="1"/>
        </xdr:cNvGrpSpPr>
      </xdr:nvGrpSpPr>
      <xdr:grpSpPr>
        <a:xfrm>
          <a:off x="255694" y="0"/>
          <a:ext cx="2833160" cy="526091"/>
          <a:chOff x="1612437" y="2716012"/>
          <a:chExt cx="3352701" cy="1250465"/>
        </a:xfrm>
      </xdr:grpSpPr>
      <xdr:sp macro="" textlink="">
        <xdr:nvSpPr>
          <xdr:cNvPr id="146" name="Forma libre: forma 145">
            <a:extLst>
              <a:ext uri="{FF2B5EF4-FFF2-40B4-BE49-F238E27FC236}">
                <a16:creationId xmlns:a16="http://schemas.microsoft.com/office/drawing/2014/main" id="{E719F51E-E388-6F24-5D3C-4C6767998D11}"/>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7" name="Forma libre: forma 146">
            <a:extLst>
              <a:ext uri="{FF2B5EF4-FFF2-40B4-BE49-F238E27FC236}">
                <a16:creationId xmlns:a16="http://schemas.microsoft.com/office/drawing/2014/main" id="{DB0AC6C5-50D9-CB5C-28F6-A9375F8A6CCC}"/>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8" name="Forma libre: forma 147">
            <a:extLst>
              <a:ext uri="{FF2B5EF4-FFF2-40B4-BE49-F238E27FC236}">
                <a16:creationId xmlns:a16="http://schemas.microsoft.com/office/drawing/2014/main" id="{60AC9D9E-2841-8D34-A52E-9832D1733DFA}"/>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49" name="Forma libre: forma 148">
            <a:extLst>
              <a:ext uri="{FF2B5EF4-FFF2-40B4-BE49-F238E27FC236}">
                <a16:creationId xmlns:a16="http://schemas.microsoft.com/office/drawing/2014/main" id="{86A63AB8-C603-D430-B4CA-D32DF83AA27F}"/>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0" name="Forma libre: forma 149">
            <a:extLst>
              <a:ext uri="{FF2B5EF4-FFF2-40B4-BE49-F238E27FC236}">
                <a16:creationId xmlns:a16="http://schemas.microsoft.com/office/drawing/2014/main" id="{D0AE9361-3DD5-E5EA-CC4E-26856A46E368}"/>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1" name="Forma libre: forma 150">
            <a:extLst>
              <a:ext uri="{FF2B5EF4-FFF2-40B4-BE49-F238E27FC236}">
                <a16:creationId xmlns:a16="http://schemas.microsoft.com/office/drawing/2014/main" id="{3230BBE9-311F-CD6A-5B7A-136B06E98627}"/>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2" name="Forma libre: forma 151">
            <a:extLst>
              <a:ext uri="{FF2B5EF4-FFF2-40B4-BE49-F238E27FC236}">
                <a16:creationId xmlns:a16="http://schemas.microsoft.com/office/drawing/2014/main" id="{959455A1-D94F-BF6F-D0E1-6EAA5C599BA9}"/>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3" name="Forma libre: forma 152">
            <a:extLst>
              <a:ext uri="{FF2B5EF4-FFF2-40B4-BE49-F238E27FC236}">
                <a16:creationId xmlns:a16="http://schemas.microsoft.com/office/drawing/2014/main" id="{410AC283-1AD2-507D-EF09-7209E9530A19}"/>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4" name="Forma libre: forma 153">
            <a:extLst>
              <a:ext uri="{FF2B5EF4-FFF2-40B4-BE49-F238E27FC236}">
                <a16:creationId xmlns:a16="http://schemas.microsoft.com/office/drawing/2014/main" id="{62976F64-4476-5E52-2224-31282384D9FB}"/>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5" name="Forma libre: forma 154">
            <a:extLst>
              <a:ext uri="{FF2B5EF4-FFF2-40B4-BE49-F238E27FC236}">
                <a16:creationId xmlns:a16="http://schemas.microsoft.com/office/drawing/2014/main" id="{9B1997D8-D22B-B8E1-C77C-F6DE49EA0E7E}"/>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6" name="Forma libre: forma 155">
            <a:extLst>
              <a:ext uri="{FF2B5EF4-FFF2-40B4-BE49-F238E27FC236}">
                <a16:creationId xmlns:a16="http://schemas.microsoft.com/office/drawing/2014/main" id="{7983C9D4-D87E-2F79-24EF-D9C8ACE67E84}"/>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7" name="Forma libre: forma 156">
            <a:extLst>
              <a:ext uri="{FF2B5EF4-FFF2-40B4-BE49-F238E27FC236}">
                <a16:creationId xmlns:a16="http://schemas.microsoft.com/office/drawing/2014/main" id="{D7CCCD46-0033-7460-F393-E82D10AB2D41}"/>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8" name="Forma libre: forma 157">
            <a:extLst>
              <a:ext uri="{FF2B5EF4-FFF2-40B4-BE49-F238E27FC236}">
                <a16:creationId xmlns:a16="http://schemas.microsoft.com/office/drawing/2014/main" id="{4500F7CD-AFE9-C3DD-D24A-51FFE43DD2DA}"/>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59" name="Forma libre: forma 158">
            <a:extLst>
              <a:ext uri="{FF2B5EF4-FFF2-40B4-BE49-F238E27FC236}">
                <a16:creationId xmlns:a16="http://schemas.microsoft.com/office/drawing/2014/main" id="{3849762C-BC06-56F1-87D9-1E79AACF7F3F}"/>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0" name="Forma libre: forma 159">
            <a:extLst>
              <a:ext uri="{FF2B5EF4-FFF2-40B4-BE49-F238E27FC236}">
                <a16:creationId xmlns:a16="http://schemas.microsoft.com/office/drawing/2014/main" id="{60E5F70E-7D76-D54D-275D-540E5F0F717C}"/>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1" name="Forma libre: forma 160">
            <a:extLst>
              <a:ext uri="{FF2B5EF4-FFF2-40B4-BE49-F238E27FC236}">
                <a16:creationId xmlns:a16="http://schemas.microsoft.com/office/drawing/2014/main" id="{6AA6EE33-52F1-6124-C2EC-18FC07C7BD3F}"/>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2" name="Forma libre: forma 161">
            <a:extLst>
              <a:ext uri="{FF2B5EF4-FFF2-40B4-BE49-F238E27FC236}">
                <a16:creationId xmlns:a16="http://schemas.microsoft.com/office/drawing/2014/main" id="{93C8E5B8-688D-6540-D3B5-9E3CBDC9798E}"/>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3" name="Forma libre: forma 162">
            <a:extLst>
              <a:ext uri="{FF2B5EF4-FFF2-40B4-BE49-F238E27FC236}">
                <a16:creationId xmlns:a16="http://schemas.microsoft.com/office/drawing/2014/main" id="{1D15F8E9-D47A-131B-454F-BCCC3B884F4C}"/>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4" name="Forma libre: forma 163">
            <a:extLst>
              <a:ext uri="{FF2B5EF4-FFF2-40B4-BE49-F238E27FC236}">
                <a16:creationId xmlns:a16="http://schemas.microsoft.com/office/drawing/2014/main" id="{779F6D3A-910C-9C08-99BC-F4BED85B5625}"/>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165" name="Grupo 164">
          <a:extLst>
            <a:ext uri="{FF2B5EF4-FFF2-40B4-BE49-F238E27FC236}">
              <a16:creationId xmlns:a16="http://schemas.microsoft.com/office/drawing/2014/main" id="{4E6732FD-5BCC-456C-973F-16054D184480}"/>
            </a:ext>
          </a:extLst>
        </xdr:cNvPr>
        <xdr:cNvGrpSpPr>
          <a:grpSpLocks noChangeAspect="1"/>
        </xdr:cNvGrpSpPr>
      </xdr:nvGrpSpPr>
      <xdr:grpSpPr>
        <a:xfrm>
          <a:off x="255694" y="0"/>
          <a:ext cx="2833160" cy="526091"/>
          <a:chOff x="1612437" y="2716012"/>
          <a:chExt cx="3352701" cy="1250465"/>
        </a:xfrm>
      </xdr:grpSpPr>
      <xdr:sp macro="" textlink="">
        <xdr:nvSpPr>
          <xdr:cNvPr id="166" name="Forma libre: forma 165">
            <a:extLst>
              <a:ext uri="{FF2B5EF4-FFF2-40B4-BE49-F238E27FC236}">
                <a16:creationId xmlns:a16="http://schemas.microsoft.com/office/drawing/2014/main" id="{EBB4D71F-12D4-F6C6-04CD-376830917EBF}"/>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7" name="Forma libre: forma 166">
            <a:extLst>
              <a:ext uri="{FF2B5EF4-FFF2-40B4-BE49-F238E27FC236}">
                <a16:creationId xmlns:a16="http://schemas.microsoft.com/office/drawing/2014/main" id="{21D76A1C-D728-3B2C-D161-4CFE91742132}"/>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8" name="Forma libre: forma 167">
            <a:extLst>
              <a:ext uri="{FF2B5EF4-FFF2-40B4-BE49-F238E27FC236}">
                <a16:creationId xmlns:a16="http://schemas.microsoft.com/office/drawing/2014/main" id="{47249FAC-DE79-F828-10E5-80406265B42F}"/>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69" name="Forma libre: forma 168">
            <a:extLst>
              <a:ext uri="{FF2B5EF4-FFF2-40B4-BE49-F238E27FC236}">
                <a16:creationId xmlns:a16="http://schemas.microsoft.com/office/drawing/2014/main" id="{3EB44C52-14A4-707B-4557-BD406F641701}"/>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0" name="Forma libre: forma 169">
            <a:extLst>
              <a:ext uri="{FF2B5EF4-FFF2-40B4-BE49-F238E27FC236}">
                <a16:creationId xmlns:a16="http://schemas.microsoft.com/office/drawing/2014/main" id="{421912F1-486E-BA79-913B-4F032731DA77}"/>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1" name="Forma libre: forma 170">
            <a:extLst>
              <a:ext uri="{FF2B5EF4-FFF2-40B4-BE49-F238E27FC236}">
                <a16:creationId xmlns:a16="http://schemas.microsoft.com/office/drawing/2014/main" id="{29E97B75-6FDB-22B0-7ABA-EFCAA4546A94}"/>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2" name="Forma libre: forma 171">
            <a:extLst>
              <a:ext uri="{FF2B5EF4-FFF2-40B4-BE49-F238E27FC236}">
                <a16:creationId xmlns:a16="http://schemas.microsoft.com/office/drawing/2014/main" id="{F208CF6C-7AC1-8999-4A74-16E893AEA9B3}"/>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3" name="Forma libre: forma 172">
            <a:extLst>
              <a:ext uri="{FF2B5EF4-FFF2-40B4-BE49-F238E27FC236}">
                <a16:creationId xmlns:a16="http://schemas.microsoft.com/office/drawing/2014/main" id="{AA1C3634-3105-FF9C-5D27-5C5740028207}"/>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4" name="Forma libre: forma 173">
            <a:extLst>
              <a:ext uri="{FF2B5EF4-FFF2-40B4-BE49-F238E27FC236}">
                <a16:creationId xmlns:a16="http://schemas.microsoft.com/office/drawing/2014/main" id="{A4E7AD23-67CF-D106-CE6B-7509D9D83F56}"/>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5" name="Forma libre: forma 174">
            <a:extLst>
              <a:ext uri="{FF2B5EF4-FFF2-40B4-BE49-F238E27FC236}">
                <a16:creationId xmlns:a16="http://schemas.microsoft.com/office/drawing/2014/main" id="{6ED1B44F-2B20-710F-3CC5-C59E6E90AF1E}"/>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6" name="Forma libre: forma 175">
            <a:extLst>
              <a:ext uri="{FF2B5EF4-FFF2-40B4-BE49-F238E27FC236}">
                <a16:creationId xmlns:a16="http://schemas.microsoft.com/office/drawing/2014/main" id="{ECA9EBED-5F80-6E80-8EC5-305D34E3BC30}"/>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7" name="Forma libre: forma 176">
            <a:extLst>
              <a:ext uri="{FF2B5EF4-FFF2-40B4-BE49-F238E27FC236}">
                <a16:creationId xmlns:a16="http://schemas.microsoft.com/office/drawing/2014/main" id="{059B7DD9-4E20-44F5-DF1C-4EA025791152}"/>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8" name="Forma libre: forma 177">
            <a:extLst>
              <a:ext uri="{FF2B5EF4-FFF2-40B4-BE49-F238E27FC236}">
                <a16:creationId xmlns:a16="http://schemas.microsoft.com/office/drawing/2014/main" id="{F550DA54-80E1-2258-279F-16A94F0DA56C}"/>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79" name="Forma libre: forma 178">
            <a:extLst>
              <a:ext uri="{FF2B5EF4-FFF2-40B4-BE49-F238E27FC236}">
                <a16:creationId xmlns:a16="http://schemas.microsoft.com/office/drawing/2014/main" id="{2A6487E9-1480-1CDD-C2B6-F7CF5FBD56F7}"/>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0" name="Forma libre: forma 179">
            <a:extLst>
              <a:ext uri="{FF2B5EF4-FFF2-40B4-BE49-F238E27FC236}">
                <a16:creationId xmlns:a16="http://schemas.microsoft.com/office/drawing/2014/main" id="{02E6CF1A-F50D-5C3C-8115-8CCBB7FC6A95}"/>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1" name="Forma libre: forma 180">
            <a:extLst>
              <a:ext uri="{FF2B5EF4-FFF2-40B4-BE49-F238E27FC236}">
                <a16:creationId xmlns:a16="http://schemas.microsoft.com/office/drawing/2014/main" id="{2B21197D-45E1-253E-D008-F91FC36915F2}"/>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2" name="Forma libre: forma 181">
            <a:extLst>
              <a:ext uri="{FF2B5EF4-FFF2-40B4-BE49-F238E27FC236}">
                <a16:creationId xmlns:a16="http://schemas.microsoft.com/office/drawing/2014/main" id="{9D758B46-26F6-BDFE-F0F5-76C52B871CAB}"/>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3" name="Forma libre: forma 182">
            <a:extLst>
              <a:ext uri="{FF2B5EF4-FFF2-40B4-BE49-F238E27FC236}">
                <a16:creationId xmlns:a16="http://schemas.microsoft.com/office/drawing/2014/main" id="{6D39D601-9307-C8E3-EDF1-AADE8DCD5C66}"/>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4" name="Forma libre: forma 183">
            <a:extLst>
              <a:ext uri="{FF2B5EF4-FFF2-40B4-BE49-F238E27FC236}">
                <a16:creationId xmlns:a16="http://schemas.microsoft.com/office/drawing/2014/main" id="{C9759CE0-3B1D-B9B7-9A08-997341D6B27A}"/>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185" name="Grupo 184">
          <a:extLst>
            <a:ext uri="{FF2B5EF4-FFF2-40B4-BE49-F238E27FC236}">
              <a16:creationId xmlns:a16="http://schemas.microsoft.com/office/drawing/2014/main" id="{0DA3A934-A50F-4D29-A7E5-49CC3616BA33}"/>
            </a:ext>
          </a:extLst>
        </xdr:cNvPr>
        <xdr:cNvGrpSpPr>
          <a:grpSpLocks noChangeAspect="1"/>
        </xdr:cNvGrpSpPr>
      </xdr:nvGrpSpPr>
      <xdr:grpSpPr>
        <a:xfrm>
          <a:off x="255694" y="0"/>
          <a:ext cx="2833160" cy="526091"/>
          <a:chOff x="1612437" y="2716012"/>
          <a:chExt cx="3352701" cy="1250465"/>
        </a:xfrm>
      </xdr:grpSpPr>
      <xdr:sp macro="" textlink="">
        <xdr:nvSpPr>
          <xdr:cNvPr id="186" name="Forma libre: forma 185">
            <a:extLst>
              <a:ext uri="{FF2B5EF4-FFF2-40B4-BE49-F238E27FC236}">
                <a16:creationId xmlns:a16="http://schemas.microsoft.com/office/drawing/2014/main" id="{9732AE1E-FA67-A4FF-C1E1-1BD78E751788}"/>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7" name="Forma libre: forma 186">
            <a:extLst>
              <a:ext uri="{FF2B5EF4-FFF2-40B4-BE49-F238E27FC236}">
                <a16:creationId xmlns:a16="http://schemas.microsoft.com/office/drawing/2014/main" id="{F7E0F655-1C4D-EF53-5AFF-1C4F0408A87F}"/>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8" name="Forma libre: forma 187">
            <a:extLst>
              <a:ext uri="{FF2B5EF4-FFF2-40B4-BE49-F238E27FC236}">
                <a16:creationId xmlns:a16="http://schemas.microsoft.com/office/drawing/2014/main" id="{EF032B61-9145-C476-D23E-0ECA0711CF38}"/>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89" name="Forma libre: forma 188">
            <a:extLst>
              <a:ext uri="{FF2B5EF4-FFF2-40B4-BE49-F238E27FC236}">
                <a16:creationId xmlns:a16="http://schemas.microsoft.com/office/drawing/2014/main" id="{D7ED42AB-E942-5D1F-D996-32F0D2E8DB5B}"/>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0" name="Forma libre: forma 189">
            <a:extLst>
              <a:ext uri="{FF2B5EF4-FFF2-40B4-BE49-F238E27FC236}">
                <a16:creationId xmlns:a16="http://schemas.microsoft.com/office/drawing/2014/main" id="{00237A27-50EC-5BB3-93CA-AB5865F83D47}"/>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1" name="Forma libre: forma 190">
            <a:extLst>
              <a:ext uri="{FF2B5EF4-FFF2-40B4-BE49-F238E27FC236}">
                <a16:creationId xmlns:a16="http://schemas.microsoft.com/office/drawing/2014/main" id="{F40AC48B-B9AE-BE21-7D93-BFE56FA82A4D}"/>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2" name="Forma libre: forma 191">
            <a:extLst>
              <a:ext uri="{FF2B5EF4-FFF2-40B4-BE49-F238E27FC236}">
                <a16:creationId xmlns:a16="http://schemas.microsoft.com/office/drawing/2014/main" id="{0066836D-0AB0-AF6F-9A10-6CE82C6A2608}"/>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3" name="Forma libre: forma 192">
            <a:extLst>
              <a:ext uri="{FF2B5EF4-FFF2-40B4-BE49-F238E27FC236}">
                <a16:creationId xmlns:a16="http://schemas.microsoft.com/office/drawing/2014/main" id="{DC034A23-8DD4-0E39-6A0F-80E79C8668B7}"/>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4" name="Forma libre: forma 193">
            <a:extLst>
              <a:ext uri="{FF2B5EF4-FFF2-40B4-BE49-F238E27FC236}">
                <a16:creationId xmlns:a16="http://schemas.microsoft.com/office/drawing/2014/main" id="{C3211B69-5041-03F1-CF05-10209ADAADCB}"/>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5" name="Forma libre: forma 194">
            <a:extLst>
              <a:ext uri="{FF2B5EF4-FFF2-40B4-BE49-F238E27FC236}">
                <a16:creationId xmlns:a16="http://schemas.microsoft.com/office/drawing/2014/main" id="{0AAB4006-51D8-34A2-2A58-7B1BDB31F3C1}"/>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6" name="Forma libre: forma 195">
            <a:extLst>
              <a:ext uri="{FF2B5EF4-FFF2-40B4-BE49-F238E27FC236}">
                <a16:creationId xmlns:a16="http://schemas.microsoft.com/office/drawing/2014/main" id="{795FBC02-BFF4-8A43-562E-9362CE8291EE}"/>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7" name="Forma libre: forma 196">
            <a:extLst>
              <a:ext uri="{FF2B5EF4-FFF2-40B4-BE49-F238E27FC236}">
                <a16:creationId xmlns:a16="http://schemas.microsoft.com/office/drawing/2014/main" id="{E1FA7DEB-0764-7FB6-F3E9-B2C95BFB2CF3}"/>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8" name="Forma libre: forma 197">
            <a:extLst>
              <a:ext uri="{FF2B5EF4-FFF2-40B4-BE49-F238E27FC236}">
                <a16:creationId xmlns:a16="http://schemas.microsoft.com/office/drawing/2014/main" id="{61FBCC2E-07C5-6B83-8BB7-9ED967CEC4FC}"/>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199" name="Forma libre: forma 198">
            <a:extLst>
              <a:ext uri="{FF2B5EF4-FFF2-40B4-BE49-F238E27FC236}">
                <a16:creationId xmlns:a16="http://schemas.microsoft.com/office/drawing/2014/main" id="{086B2C0A-0D27-7856-D6AF-2171FCFB3484}"/>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0" name="Forma libre: forma 199">
            <a:extLst>
              <a:ext uri="{FF2B5EF4-FFF2-40B4-BE49-F238E27FC236}">
                <a16:creationId xmlns:a16="http://schemas.microsoft.com/office/drawing/2014/main" id="{B59670A3-9728-929F-95D1-3ED2DED0D2E5}"/>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1" name="Forma libre: forma 200">
            <a:extLst>
              <a:ext uri="{FF2B5EF4-FFF2-40B4-BE49-F238E27FC236}">
                <a16:creationId xmlns:a16="http://schemas.microsoft.com/office/drawing/2014/main" id="{10F27C0A-B56E-535A-6A43-D9CB4AFB5CC6}"/>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2" name="Forma libre: forma 201">
            <a:extLst>
              <a:ext uri="{FF2B5EF4-FFF2-40B4-BE49-F238E27FC236}">
                <a16:creationId xmlns:a16="http://schemas.microsoft.com/office/drawing/2014/main" id="{810D11CA-582A-0FB2-5C91-5D43A606FAFB}"/>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3" name="Forma libre: forma 202">
            <a:extLst>
              <a:ext uri="{FF2B5EF4-FFF2-40B4-BE49-F238E27FC236}">
                <a16:creationId xmlns:a16="http://schemas.microsoft.com/office/drawing/2014/main" id="{C004312B-7EB4-CB2D-2068-150C01379B74}"/>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4" name="Forma libre: forma 203">
            <a:extLst>
              <a:ext uri="{FF2B5EF4-FFF2-40B4-BE49-F238E27FC236}">
                <a16:creationId xmlns:a16="http://schemas.microsoft.com/office/drawing/2014/main" id="{531137C9-1F77-7A45-0255-0A80C39297EB}"/>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205" name="Grupo 204">
          <a:extLst>
            <a:ext uri="{FF2B5EF4-FFF2-40B4-BE49-F238E27FC236}">
              <a16:creationId xmlns:a16="http://schemas.microsoft.com/office/drawing/2014/main" id="{BF91C3EC-3801-414F-B8A8-81068EE562FD}"/>
            </a:ext>
          </a:extLst>
        </xdr:cNvPr>
        <xdr:cNvGrpSpPr>
          <a:grpSpLocks noChangeAspect="1"/>
        </xdr:cNvGrpSpPr>
      </xdr:nvGrpSpPr>
      <xdr:grpSpPr>
        <a:xfrm>
          <a:off x="255694" y="0"/>
          <a:ext cx="2833160" cy="526091"/>
          <a:chOff x="1612437" y="2716012"/>
          <a:chExt cx="3352701" cy="1250465"/>
        </a:xfrm>
      </xdr:grpSpPr>
      <xdr:sp macro="" textlink="">
        <xdr:nvSpPr>
          <xdr:cNvPr id="206" name="Forma libre: forma 205">
            <a:extLst>
              <a:ext uri="{FF2B5EF4-FFF2-40B4-BE49-F238E27FC236}">
                <a16:creationId xmlns:a16="http://schemas.microsoft.com/office/drawing/2014/main" id="{289FF8DB-573A-84F8-5881-F925A3743DC3}"/>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7" name="Forma libre: forma 206">
            <a:extLst>
              <a:ext uri="{FF2B5EF4-FFF2-40B4-BE49-F238E27FC236}">
                <a16:creationId xmlns:a16="http://schemas.microsoft.com/office/drawing/2014/main" id="{747EF9D2-BCB1-AC2D-2AA9-E3762515E2F6}"/>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8" name="Forma libre: forma 207">
            <a:extLst>
              <a:ext uri="{FF2B5EF4-FFF2-40B4-BE49-F238E27FC236}">
                <a16:creationId xmlns:a16="http://schemas.microsoft.com/office/drawing/2014/main" id="{E9072143-1350-85A9-39DA-21B0FF959CF9}"/>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09" name="Forma libre: forma 208">
            <a:extLst>
              <a:ext uri="{FF2B5EF4-FFF2-40B4-BE49-F238E27FC236}">
                <a16:creationId xmlns:a16="http://schemas.microsoft.com/office/drawing/2014/main" id="{0F3D4428-5AA0-972E-4840-9545274F33D0}"/>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0" name="Forma libre: forma 209">
            <a:extLst>
              <a:ext uri="{FF2B5EF4-FFF2-40B4-BE49-F238E27FC236}">
                <a16:creationId xmlns:a16="http://schemas.microsoft.com/office/drawing/2014/main" id="{B27FCCD0-C65E-C810-79A6-3EFA691BE419}"/>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1" name="Forma libre: forma 210">
            <a:extLst>
              <a:ext uri="{FF2B5EF4-FFF2-40B4-BE49-F238E27FC236}">
                <a16:creationId xmlns:a16="http://schemas.microsoft.com/office/drawing/2014/main" id="{0DAF772D-2808-46E3-C326-1A7EB2EFAA52}"/>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2" name="Forma libre: forma 211">
            <a:extLst>
              <a:ext uri="{FF2B5EF4-FFF2-40B4-BE49-F238E27FC236}">
                <a16:creationId xmlns:a16="http://schemas.microsoft.com/office/drawing/2014/main" id="{640B9F8E-FD07-B46C-D272-41FE207110AE}"/>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3" name="Forma libre: forma 212">
            <a:extLst>
              <a:ext uri="{FF2B5EF4-FFF2-40B4-BE49-F238E27FC236}">
                <a16:creationId xmlns:a16="http://schemas.microsoft.com/office/drawing/2014/main" id="{D38104A5-5E52-D1C7-1F3A-D657101A62F3}"/>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4" name="Forma libre: forma 213">
            <a:extLst>
              <a:ext uri="{FF2B5EF4-FFF2-40B4-BE49-F238E27FC236}">
                <a16:creationId xmlns:a16="http://schemas.microsoft.com/office/drawing/2014/main" id="{D8846396-94DA-27B8-3D1F-E0264AA035DB}"/>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5" name="Forma libre: forma 214">
            <a:extLst>
              <a:ext uri="{FF2B5EF4-FFF2-40B4-BE49-F238E27FC236}">
                <a16:creationId xmlns:a16="http://schemas.microsoft.com/office/drawing/2014/main" id="{660EAB9D-BEAC-AA6F-C473-6DC04307EA64}"/>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6" name="Forma libre: forma 215">
            <a:extLst>
              <a:ext uri="{FF2B5EF4-FFF2-40B4-BE49-F238E27FC236}">
                <a16:creationId xmlns:a16="http://schemas.microsoft.com/office/drawing/2014/main" id="{53C9CE05-D079-BF7C-3C47-EA6E1793E7FE}"/>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7" name="Forma libre: forma 216">
            <a:extLst>
              <a:ext uri="{FF2B5EF4-FFF2-40B4-BE49-F238E27FC236}">
                <a16:creationId xmlns:a16="http://schemas.microsoft.com/office/drawing/2014/main" id="{9AC6765A-E94A-E5D9-BD65-897920532DD0}"/>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8" name="Forma libre: forma 217">
            <a:extLst>
              <a:ext uri="{FF2B5EF4-FFF2-40B4-BE49-F238E27FC236}">
                <a16:creationId xmlns:a16="http://schemas.microsoft.com/office/drawing/2014/main" id="{2D0A7DD1-5E3F-529F-A11B-529E913989A4}"/>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19" name="Forma libre: forma 218">
            <a:extLst>
              <a:ext uri="{FF2B5EF4-FFF2-40B4-BE49-F238E27FC236}">
                <a16:creationId xmlns:a16="http://schemas.microsoft.com/office/drawing/2014/main" id="{EC3C9512-5BC3-F5F9-5876-48AE808764B7}"/>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0" name="Forma libre: forma 219">
            <a:extLst>
              <a:ext uri="{FF2B5EF4-FFF2-40B4-BE49-F238E27FC236}">
                <a16:creationId xmlns:a16="http://schemas.microsoft.com/office/drawing/2014/main" id="{990D6E0B-6DAF-E31A-F1E3-2C60D16C460D}"/>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1" name="Forma libre: forma 220">
            <a:extLst>
              <a:ext uri="{FF2B5EF4-FFF2-40B4-BE49-F238E27FC236}">
                <a16:creationId xmlns:a16="http://schemas.microsoft.com/office/drawing/2014/main" id="{0AD52918-C09F-4846-439E-ED568673F4D5}"/>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2" name="Forma libre: forma 221">
            <a:extLst>
              <a:ext uri="{FF2B5EF4-FFF2-40B4-BE49-F238E27FC236}">
                <a16:creationId xmlns:a16="http://schemas.microsoft.com/office/drawing/2014/main" id="{742EFB5A-450F-DA96-7C65-FC77EE140B59}"/>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3" name="Forma libre: forma 222">
            <a:extLst>
              <a:ext uri="{FF2B5EF4-FFF2-40B4-BE49-F238E27FC236}">
                <a16:creationId xmlns:a16="http://schemas.microsoft.com/office/drawing/2014/main" id="{B3CC8B13-71F5-F2AB-5BD7-7665215E0A94}"/>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4" name="Forma libre: forma 223">
            <a:extLst>
              <a:ext uri="{FF2B5EF4-FFF2-40B4-BE49-F238E27FC236}">
                <a16:creationId xmlns:a16="http://schemas.microsoft.com/office/drawing/2014/main" id="{3AA89614-24F7-E73A-3F9A-03076FC8A461}"/>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twoCellAnchor>
    <xdr:from>
      <xdr:col>1</xdr:col>
      <xdr:colOff>42334</xdr:colOff>
      <xdr:row>0</xdr:row>
      <xdr:rowOff>0</xdr:rowOff>
    </xdr:from>
    <xdr:to>
      <xdr:col>2</xdr:col>
      <xdr:colOff>2754</xdr:colOff>
      <xdr:row>1</xdr:row>
      <xdr:rowOff>311</xdr:rowOff>
    </xdr:to>
    <xdr:grpSp>
      <xdr:nvGrpSpPr>
        <xdr:cNvPr id="225" name="Grupo 224">
          <a:extLst>
            <a:ext uri="{FF2B5EF4-FFF2-40B4-BE49-F238E27FC236}">
              <a16:creationId xmlns:a16="http://schemas.microsoft.com/office/drawing/2014/main" id="{1B310B01-45EC-41F7-991F-C30307100D91}"/>
            </a:ext>
          </a:extLst>
        </xdr:cNvPr>
        <xdr:cNvGrpSpPr>
          <a:grpSpLocks noChangeAspect="1"/>
        </xdr:cNvGrpSpPr>
      </xdr:nvGrpSpPr>
      <xdr:grpSpPr>
        <a:xfrm>
          <a:off x="255694" y="0"/>
          <a:ext cx="2833160" cy="526091"/>
          <a:chOff x="1612437" y="2716012"/>
          <a:chExt cx="3352701" cy="1250465"/>
        </a:xfrm>
      </xdr:grpSpPr>
      <xdr:sp macro="" textlink="">
        <xdr:nvSpPr>
          <xdr:cNvPr id="226" name="Forma libre: forma 225">
            <a:extLst>
              <a:ext uri="{FF2B5EF4-FFF2-40B4-BE49-F238E27FC236}">
                <a16:creationId xmlns:a16="http://schemas.microsoft.com/office/drawing/2014/main" id="{F13DBB86-8DCF-8F58-ABF7-F37CAFDA0510}"/>
              </a:ext>
            </a:extLst>
          </xdr:cNvPr>
          <xdr:cNvSpPr/>
        </xdr:nvSpPr>
        <xdr:spPr>
          <a:xfrm>
            <a:off x="2678093" y="2910129"/>
            <a:ext cx="64661" cy="439347"/>
          </a:xfrm>
          <a:custGeom>
            <a:avLst/>
            <a:gdLst>
              <a:gd name="connsiteX0" fmla="*/ 0 w 64661"/>
              <a:gd name="connsiteY0" fmla="*/ 0 h 439347"/>
              <a:gd name="connsiteX1" fmla="*/ 64662 w 64661"/>
              <a:gd name="connsiteY1" fmla="*/ 0 h 439347"/>
              <a:gd name="connsiteX2" fmla="*/ 64662 w 64661"/>
              <a:gd name="connsiteY2" fmla="*/ 439347 h 439347"/>
              <a:gd name="connsiteX3" fmla="*/ 0 w 64661"/>
              <a:gd name="connsiteY3" fmla="*/ 439347 h 439347"/>
            </a:gdLst>
            <a:ahLst/>
            <a:cxnLst>
              <a:cxn ang="0">
                <a:pos x="connsiteX0" y="connsiteY0"/>
              </a:cxn>
              <a:cxn ang="0">
                <a:pos x="connsiteX1" y="connsiteY1"/>
              </a:cxn>
              <a:cxn ang="0">
                <a:pos x="connsiteX2" y="connsiteY2"/>
              </a:cxn>
              <a:cxn ang="0">
                <a:pos x="connsiteX3" y="connsiteY3"/>
              </a:cxn>
            </a:cxnLst>
            <a:rect l="l" t="t" r="r" b="b"/>
            <a:pathLst>
              <a:path w="64661" h="439347">
                <a:moveTo>
                  <a:pt x="0" y="0"/>
                </a:moveTo>
                <a:lnTo>
                  <a:pt x="64662" y="0"/>
                </a:lnTo>
                <a:lnTo>
                  <a:pt x="64662" y="439347"/>
                </a:lnTo>
                <a:lnTo>
                  <a:pt x="0" y="439347"/>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7" name="Forma libre: forma 226">
            <a:extLst>
              <a:ext uri="{FF2B5EF4-FFF2-40B4-BE49-F238E27FC236}">
                <a16:creationId xmlns:a16="http://schemas.microsoft.com/office/drawing/2014/main" id="{ED2279A5-452D-6FAC-8006-B390E2F9DB04}"/>
              </a:ext>
            </a:extLst>
          </xdr:cNvPr>
          <xdr:cNvSpPr/>
        </xdr:nvSpPr>
        <xdr:spPr>
          <a:xfrm>
            <a:off x="2800460" y="2910129"/>
            <a:ext cx="315733" cy="445649"/>
          </a:xfrm>
          <a:custGeom>
            <a:avLst/>
            <a:gdLst>
              <a:gd name="connsiteX0" fmla="*/ 243839 w 315733"/>
              <a:gd name="connsiteY0" fmla="*/ 135286 h 445649"/>
              <a:gd name="connsiteX1" fmla="*/ 169472 w 315733"/>
              <a:gd name="connsiteY1" fmla="*/ 114251 h 445649"/>
              <a:gd name="connsiteX2" fmla="*/ 108586 w 315733"/>
              <a:gd name="connsiteY2" fmla="*/ 128992 h 445649"/>
              <a:gd name="connsiteX3" fmla="*/ 67477 w 315733"/>
              <a:gd name="connsiteY3" fmla="*/ 167915 h 445649"/>
              <a:gd name="connsiteX4" fmla="*/ 61515 w 315733"/>
              <a:gd name="connsiteY4" fmla="*/ 177687 h 445649"/>
              <a:gd name="connsiteX5" fmla="*/ 61515 w 315733"/>
              <a:gd name="connsiteY5" fmla="*/ 0 h 445649"/>
              <a:gd name="connsiteX6" fmla="*/ 0 w 315733"/>
              <a:gd name="connsiteY6" fmla="*/ 0 h 445649"/>
              <a:gd name="connsiteX7" fmla="*/ 0 w 315733"/>
              <a:gd name="connsiteY7" fmla="*/ 439381 h 445649"/>
              <a:gd name="connsiteX8" fmla="*/ 61515 w 315733"/>
              <a:gd name="connsiteY8" fmla="*/ 439381 h 445649"/>
              <a:gd name="connsiteX9" fmla="*/ 61515 w 315733"/>
              <a:gd name="connsiteY9" fmla="*/ 382570 h 445649"/>
              <a:gd name="connsiteX10" fmla="*/ 67179 w 315733"/>
              <a:gd name="connsiteY10" fmla="*/ 391978 h 445649"/>
              <a:gd name="connsiteX11" fmla="*/ 108288 w 315733"/>
              <a:gd name="connsiteY11" fmla="*/ 430900 h 445649"/>
              <a:gd name="connsiteX12" fmla="*/ 169472 w 315733"/>
              <a:gd name="connsiteY12" fmla="*/ 445641 h 445649"/>
              <a:gd name="connsiteX13" fmla="*/ 227210 w 315733"/>
              <a:gd name="connsiteY13" fmla="*/ 433418 h 445649"/>
              <a:gd name="connsiteX14" fmla="*/ 273354 w 315733"/>
              <a:gd name="connsiteY14" fmla="*/ 399199 h 445649"/>
              <a:gd name="connsiteX15" fmla="*/ 304426 w 315733"/>
              <a:gd name="connsiteY15" fmla="*/ 346794 h 445649"/>
              <a:gd name="connsiteX16" fmla="*/ 315722 w 315733"/>
              <a:gd name="connsiteY16" fmla="*/ 279946 h 445649"/>
              <a:gd name="connsiteX17" fmla="*/ 296277 w 315733"/>
              <a:gd name="connsiteY17" fmla="*/ 193819 h 445649"/>
              <a:gd name="connsiteX18" fmla="*/ 243839 w 315733"/>
              <a:gd name="connsiteY18" fmla="*/ 135286 h 445649"/>
              <a:gd name="connsiteX19" fmla="*/ 245727 w 315733"/>
              <a:gd name="connsiteY19" fmla="*/ 326090 h 445649"/>
              <a:gd name="connsiteX20" fmla="*/ 225553 w 315733"/>
              <a:gd name="connsiteY20" fmla="*/ 360905 h 445649"/>
              <a:gd name="connsiteX21" fmla="*/ 195111 w 315733"/>
              <a:gd name="connsiteY21" fmla="*/ 382868 h 445649"/>
              <a:gd name="connsiteX22" fmla="*/ 156188 w 315733"/>
              <a:gd name="connsiteY22" fmla="*/ 390421 h 445649"/>
              <a:gd name="connsiteX23" fmla="*/ 87154 w 315733"/>
              <a:gd name="connsiteY23" fmla="*/ 361237 h 445649"/>
              <a:gd name="connsiteX24" fmla="*/ 60156 w 315733"/>
              <a:gd name="connsiteY24" fmla="*/ 279946 h 445649"/>
              <a:gd name="connsiteX25" fmla="*/ 67378 w 315733"/>
              <a:gd name="connsiteY25" fmla="*/ 233570 h 445649"/>
              <a:gd name="connsiteX26" fmla="*/ 87452 w 315733"/>
              <a:gd name="connsiteY26" fmla="*/ 199053 h 445649"/>
              <a:gd name="connsiteX27" fmla="*/ 117895 w 315733"/>
              <a:gd name="connsiteY27" fmla="*/ 177389 h 445649"/>
              <a:gd name="connsiteX28" fmla="*/ 156188 w 315733"/>
              <a:gd name="connsiteY28" fmla="*/ 170167 h 445649"/>
              <a:gd name="connsiteX29" fmla="*/ 225752 w 315733"/>
              <a:gd name="connsiteY29" fmla="*/ 199053 h 445649"/>
              <a:gd name="connsiteX30" fmla="*/ 252750 w 315733"/>
              <a:gd name="connsiteY30" fmla="*/ 280012 h 445649"/>
              <a:gd name="connsiteX31" fmla="*/ 245727 w 315733"/>
              <a:gd name="connsiteY31" fmla="*/ 326090 h 445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33" h="445649">
                <a:moveTo>
                  <a:pt x="243839" y="135286"/>
                </a:moveTo>
                <a:cubicBezTo>
                  <a:pt x="221621" y="121191"/>
                  <a:pt x="195780" y="113883"/>
                  <a:pt x="169472" y="114251"/>
                </a:cubicBezTo>
                <a:cubicBezTo>
                  <a:pt x="145621" y="114251"/>
                  <a:pt x="125325" y="119163"/>
                  <a:pt x="108586" y="128992"/>
                </a:cubicBezTo>
                <a:cubicBezTo>
                  <a:pt x="92070" y="138628"/>
                  <a:pt x="78001" y="151948"/>
                  <a:pt x="67477" y="167915"/>
                </a:cubicBezTo>
                <a:cubicBezTo>
                  <a:pt x="65390" y="171227"/>
                  <a:pt x="63403" y="174374"/>
                  <a:pt x="61515" y="177687"/>
                </a:cubicBezTo>
                <a:lnTo>
                  <a:pt x="61515" y="0"/>
                </a:lnTo>
                <a:lnTo>
                  <a:pt x="0" y="0"/>
                </a:lnTo>
                <a:lnTo>
                  <a:pt x="0" y="439381"/>
                </a:lnTo>
                <a:lnTo>
                  <a:pt x="61515" y="439381"/>
                </a:lnTo>
                <a:lnTo>
                  <a:pt x="61515" y="382570"/>
                </a:lnTo>
                <a:cubicBezTo>
                  <a:pt x="63303" y="385882"/>
                  <a:pt x="65192" y="388930"/>
                  <a:pt x="67179" y="391978"/>
                </a:cubicBezTo>
                <a:cubicBezTo>
                  <a:pt x="77571" y="408053"/>
                  <a:pt x="91669" y="421400"/>
                  <a:pt x="108288" y="430900"/>
                </a:cubicBezTo>
                <a:cubicBezTo>
                  <a:pt x="125206" y="440729"/>
                  <a:pt x="145598" y="445641"/>
                  <a:pt x="169472" y="445641"/>
                </a:cubicBezTo>
                <a:cubicBezTo>
                  <a:pt x="189383" y="445860"/>
                  <a:pt x="209097" y="441686"/>
                  <a:pt x="227210" y="433418"/>
                </a:cubicBezTo>
                <a:cubicBezTo>
                  <a:pt x="244756" y="425262"/>
                  <a:pt x="260455" y="413622"/>
                  <a:pt x="273354" y="399199"/>
                </a:cubicBezTo>
                <a:cubicBezTo>
                  <a:pt x="286955" y="383872"/>
                  <a:pt x="297503" y="366083"/>
                  <a:pt x="304426" y="346794"/>
                </a:cubicBezTo>
                <a:cubicBezTo>
                  <a:pt x="312148" y="325362"/>
                  <a:pt x="315974" y="302723"/>
                  <a:pt x="315722" y="279946"/>
                </a:cubicBezTo>
                <a:cubicBezTo>
                  <a:pt x="315722" y="247307"/>
                  <a:pt x="309239" y="218597"/>
                  <a:pt x="296277" y="193819"/>
                </a:cubicBezTo>
                <a:cubicBezTo>
                  <a:pt x="284338" y="169975"/>
                  <a:pt x="266232" y="149765"/>
                  <a:pt x="243839" y="135286"/>
                </a:cubicBezTo>
                <a:close/>
                <a:moveTo>
                  <a:pt x="245727" y="326090"/>
                </a:moveTo>
                <a:cubicBezTo>
                  <a:pt x="241348" y="338907"/>
                  <a:pt x="234494" y="350736"/>
                  <a:pt x="225553" y="360905"/>
                </a:cubicBezTo>
                <a:cubicBezTo>
                  <a:pt x="217173" y="370406"/>
                  <a:pt x="206771" y="377909"/>
                  <a:pt x="195111" y="382868"/>
                </a:cubicBezTo>
                <a:cubicBezTo>
                  <a:pt x="182791" y="388022"/>
                  <a:pt x="169541" y="390593"/>
                  <a:pt x="156188" y="390421"/>
                </a:cubicBezTo>
                <a:cubicBezTo>
                  <a:pt x="128164" y="390421"/>
                  <a:pt x="105151" y="380692"/>
                  <a:pt x="87154" y="361237"/>
                </a:cubicBezTo>
                <a:cubicBezTo>
                  <a:pt x="69157" y="341782"/>
                  <a:pt x="60156" y="314685"/>
                  <a:pt x="60156" y="279946"/>
                </a:cubicBezTo>
                <a:cubicBezTo>
                  <a:pt x="59885" y="264188"/>
                  <a:pt x="62326" y="248500"/>
                  <a:pt x="67378" y="233570"/>
                </a:cubicBezTo>
                <a:cubicBezTo>
                  <a:pt x="71780" y="220876"/>
                  <a:pt x="78598" y="209156"/>
                  <a:pt x="87452" y="199053"/>
                </a:cubicBezTo>
                <a:cubicBezTo>
                  <a:pt x="95800" y="189586"/>
                  <a:pt x="106215" y="182172"/>
                  <a:pt x="117895" y="177389"/>
                </a:cubicBezTo>
                <a:cubicBezTo>
                  <a:pt x="130062" y="172496"/>
                  <a:pt x="143074" y="170041"/>
                  <a:pt x="156188" y="170167"/>
                </a:cubicBezTo>
                <a:cubicBezTo>
                  <a:pt x="184653" y="170167"/>
                  <a:pt x="207841" y="179797"/>
                  <a:pt x="225752" y="199053"/>
                </a:cubicBezTo>
                <a:cubicBezTo>
                  <a:pt x="243663" y="218309"/>
                  <a:pt x="252660" y="245296"/>
                  <a:pt x="252750" y="280012"/>
                </a:cubicBezTo>
                <a:cubicBezTo>
                  <a:pt x="253038" y="295658"/>
                  <a:pt x="250663" y="311240"/>
                  <a:pt x="245727" y="32609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8" name="Forma libre: forma 227">
            <a:extLst>
              <a:ext uri="{FF2B5EF4-FFF2-40B4-BE49-F238E27FC236}">
                <a16:creationId xmlns:a16="http://schemas.microsoft.com/office/drawing/2014/main" id="{1432C546-F419-1CAD-0E2B-069829DDFEA9}"/>
              </a:ext>
            </a:extLst>
          </xdr:cNvPr>
          <xdr:cNvSpPr/>
        </xdr:nvSpPr>
        <xdr:spPr>
          <a:xfrm>
            <a:off x="3142830" y="3024358"/>
            <a:ext cx="300668" cy="332072"/>
          </a:xfrm>
          <a:custGeom>
            <a:avLst/>
            <a:gdLst>
              <a:gd name="connsiteX0" fmla="*/ 229116 w 300668"/>
              <a:gd name="connsiteY0" fmla="*/ 20427 h 332072"/>
              <a:gd name="connsiteX1" fmla="*/ 153159 w 300668"/>
              <a:gd name="connsiteY1" fmla="*/ 21 h 332072"/>
              <a:gd name="connsiteX2" fmla="*/ 91346 w 300668"/>
              <a:gd name="connsiteY2" fmla="*/ 11615 h 332072"/>
              <a:gd name="connsiteX3" fmla="*/ 42717 w 300668"/>
              <a:gd name="connsiteY3" fmla="*/ 45304 h 332072"/>
              <a:gd name="connsiteX4" fmla="*/ 11016 w 300668"/>
              <a:gd name="connsiteY4" fmla="*/ 97709 h 332072"/>
              <a:gd name="connsiteX5" fmla="*/ 18 w 300668"/>
              <a:gd name="connsiteY5" fmla="*/ 165816 h 332072"/>
              <a:gd name="connsiteX6" fmla="*/ 20093 w 300668"/>
              <a:gd name="connsiteY6" fmla="*/ 252738 h 332072"/>
              <a:gd name="connsiteX7" fmla="*/ 75313 w 300668"/>
              <a:gd name="connsiteY7" fmla="*/ 311006 h 332072"/>
              <a:gd name="connsiteX8" fmla="*/ 156273 w 300668"/>
              <a:gd name="connsiteY8" fmla="*/ 332041 h 332072"/>
              <a:gd name="connsiteX9" fmla="*/ 209937 w 300668"/>
              <a:gd name="connsiteY9" fmla="*/ 324190 h 332072"/>
              <a:gd name="connsiteX10" fmla="*/ 257638 w 300668"/>
              <a:gd name="connsiteY10" fmla="*/ 298485 h 332072"/>
              <a:gd name="connsiteX11" fmla="*/ 295004 w 300668"/>
              <a:gd name="connsiteY11" fmla="*/ 252340 h 332072"/>
              <a:gd name="connsiteX12" fmla="*/ 247302 w 300668"/>
              <a:gd name="connsiteY12" fmla="*/ 222825 h 332072"/>
              <a:gd name="connsiteX13" fmla="*/ 223452 w 300668"/>
              <a:gd name="connsiteY13" fmla="*/ 254527 h 332072"/>
              <a:gd name="connsiteX14" fmla="*/ 192678 w 300668"/>
              <a:gd name="connsiteY14" fmla="*/ 272116 h 332072"/>
              <a:gd name="connsiteX15" fmla="*/ 156240 w 300668"/>
              <a:gd name="connsiteY15" fmla="*/ 277450 h 332072"/>
              <a:gd name="connsiteX16" fmla="*/ 107909 w 300668"/>
              <a:gd name="connsiteY16" fmla="*/ 264895 h 332072"/>
              <a:gd name="connsiteX17" fmla="*/ 74386 w 300668"/>
              <a:gd name="connsiteY17" fmla="*/ 227496 h 332072"/>
              <a:gd name="connsiteX18" fmla="*/ 62692 w 300668"/>
              <a:gd name="connsiteY18" fmla="*/ 180126 h 332072"/>
              <a:gd name="connsiteX19" fmla="*/ 300039 w 300668"/>
              <a:gd name="connsiteY19" fmla="*/ 180126 h 332072"/>
              <a:gd name="connsiteX20" fmla="*/ 300668 w 300668"/>
              <a:gd name="connsiteY20" fmla="*/ 171348 h 332072"/>
              <a:gd name="connsiteX21" fmla="*/ 300668 w 300668"/>
              <a:gd name="connsiteY21" fmla="*/ 163166 h 332072"/>
              <a:gd name="connsiteX22" fmla="*/ 281521 w 300668"/>
              <a:gd name="connsiteY22" fmla="*/ 77502 h 332072"/>
              <a:gd name="connsiteX23" fmla="*/ 229116 w 300668"/>
              <a:gd name="connsiteY23" fmla="*/ 20427 h 332072"/>
              <a:gd name="connsiteX24" fmla="*/ 86311 w 300668"/>
              <a:gd name="connsiteY24" fmla="*/ 81312 h 332072"/>
              <a:gd name="connsiteX25" fmla="*/ 114899 w 300668"/>
              <a:gd name="connsiteY25" fmla="*/ 59316 h 332072"/>
              <a:gd name="connsiteX26" fmla="*/ 152529 w 300668"/>
              <a:gd name="connsiteY26" fmla="*/ 52128 h 332072"/>
              <a:gd name="connsiteX27" fmla="*/ 214442 w 300668"/>
              <a:gd name="connsiteY27" fmla="*/ 79722 h 332072"/>
              <a:gd name="connsiteX28" fmla="*/ 236603 w 300668"/>
              <a:gd name="connsiteY28" fmla="*/ 134346 h 332072"/>
              <a:gd name="connsiteX29" fmla="*/ 64514 w 300668"/>
              <a:gd name="connsiteY29" fmla="*/ 134346 h 332072"/>
              <a:gd name="connsiteX30" fmla="*/ 68423 w 300668"/>
              <a:gd name="connsiteY30" fmla="*/ 117088 h 332072"/>
              <a:gd name="connsiteX31" fmla="*/ 86311 w 300668"/>
              <a:gd name="connsiteY31" fmla="*/ 81312 h 332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00668" h="332072">
                <a:moveTo>
                  <a:pt x="229116" y="20427"/>
                </a:moveTo>
                <a:cubicBezTo>
                  <a:pt x="206213" y="6630"/>
                  <a:pt x="179891" y="-439"/>
                  <a:pt x="153159" y="21"/>
                </a:cubicBezTo>
                <a:cubicBezTo>
                  <a:pt x="131991" y="-244"/>
                  <a:pt x="110980" y="3698"/>
                  <a:pt x="91346" y="11615"/>
                </a:cubicBezTo>
                <a:cubicBezTo>
                  <a:pt x="72922" y="19251"/>
                  <a:pt x="56339" y="30735"/>
                  <a:pt x="42717" y="45304"/>
                </a:cubicBezTo>
                <a:cubicBezTo>
                  <a:pt x="28636" y="60390"/>
                  <a:pt x="17843" y="78234"/>
                  <a:pt x="11016" y="97709"/>
                </a:cubicBezTo>
                <a:cubicBezTo>
                  <a:pt x="3427" y="119602"/>
                  <a:pt x="-296" y="142648"/>
                  <a:pt x="18" y="165816"/>
                </a:cubicBezTo>
                <a:cubicBezTo>
                  <a:pt x="18" y="198942"/>
                  <a:pt x="6710" y="227917"/>
                  <a:pt x="20093" y="252738"/>
                </a:cubicBezTo>
                <a:cubicBezTo>
                  <a:pt x="32800" y="276863"/>
                  <a:pt x="51903" y="297024"/>
                  <a:pt x="75313" y="311006"/>
                </a:cubicBezTo>
                <a:cubicBezTo>
                  <a:pt x="99849" y="325336"/>
                  <a:pt x="127864" y="332614"/>
                  <a:pt x="156273" y="332041"/>
                </a:cubicBezTo>
                <a:cubicBezTo>
                  <a:pt x="174449" y="332077"/>
                  <a:pt x="192532" y="329431"/>
                  <a:pt x="209937" y="324190"/>
                </a:cubicBezTo>
                <a:cubicBezTo>
                  <a:pt x="227407" y="318923"/>
                  <a:pt x="243632" y="310181"/>
                  <a:pt x="257638" y="298485"/>
                </a:cubicBezTo>
                <a:cubicBezTo>
                  <a:pt x="272872" y="285579"/>
                  <a:pt x="285546" y="269927"/>
                  <a:pt x="295004" y="252340"/>
                </a:cubicBezTo>
                <a:lnTo>
                  <a:pt x="247302" y="222825"/>
                </a:lnTo>
                <a:cubicBezTo>
                  <a:pt x="241370" y="234767"/>
                  <a:pt x="233283" y="245516"/>
                  <a:pt x="223452" y="254527"/>
                </a:cubicBezTo>
                <a:cubicBezTo>
                  <a:pt x="214561" y="262510"/>
                  <a:pt x="204070" y="268506"/>
                  <a:pt x="192678" y="272116"/>
                </a:cubicBezTo>
                <a:cubicBezTo>
                  <a:pt x="180875" y="275740"/>
                  <a:pt x="168585" y="277539"/>
                  <a:pt x="156240" y="277450"/>
                </a:cubicBezTo>
                <a:cubicBezTo>
                  <a:pt x="139289" y="277728"/>
                  <a:pt x="122580" y="273388"/>
                  <a:pt x="107909" y="264895"/>
                </a:cubicBezTo>
                <a:cubicBezTo>
                  <a:pt x="93274" y="256027"/>
                  <a:pt x="81607" y="243009"/>
                  <a:pt x="74386" y="227496"/>
                </a:cubicBezTo>
                <a:cubicBezTo>
                  <a:pt x="67472" y="212606"/>
                  <a:pt x="63504" y="196523"/>
                  <a:pt x="62692" y="180126"/>
                </a:cubicBezTo>
                <a:lnTo>
                  <a:pt x="300039" y="180126"/>
                </a:lnTo>
                <a:cubicBezTo>
                  <a:pt x="300463" y="177218"/>
                  <a:pt x="300671" y="174286"/>
                  <a:pt x="300668" y="171348"/>
                </a:cubicBezTo>
                <a:lnTo>
                  <a:pt x="300668" y="163166"/>
                </a:lnTo>
                <a:cubicBezTo>
                  <a:pt x="300668" y="130527"/>
                  <a:pt x="294285" y="101972"/>
                  <a:pt x="281521" y="77502"/>
                </a:cubicBezTo>
                <a:cubicBezTo>
                  <a:pt x="269652" y="54006"/>
                  <a:pt x="251516" y="34253"/>
                  <a:pt x="229116" y="20427"/>
                </a:cubicBezTo>
                <a:close/>
                <a:moveTo>
                  <a:pt x="86311" y="81312"/>
                </a:moveTo>
                <a:cubicBezTo>
                  <a:pt x="93811" y="71666"/>
                  <a:pt x="103652" y="64093"/>
                  <a:pt x="114899" y="59316"/>
                </a:cubicBezTo>
                <a:cubicBezTo>
                  <a:pt x="126827" y="54397"/>
                  <a:pt x="139627" y="51952"/>
                  <a:pt x="152529" y="52128"/>
                </a:cubicBezTo>
                <a:cubicBezTo>
                  <a:pt x="176277" y="51485"/>
                  <a:pt x="199041" y="61628"/>
                  <a:pt x="214442" y="79722"/>
                </a:cubicBezTo>
                <a:cubicBezTo>
                  <a:pt x="225946" y="92972"/>
                  <a:pt x="233333" y="111181"/>
                  <a:pt x="236603" y="134346"/>
                </a:cubicBezTo>
                <a:lnTo>
                  <a:pt x="64514" y="134346"/>
                </a:lnTo>
                <a:cubicBezTo>
                  <a:pt x="65458" y="128516"/>
                  <a:pt x="66764" y="122752"/>
                  <a:pt x="68423" y="117088"/>
                </a:cubicBezTo>
                <a:cubicBezTo>
                  <a:pt x="72090" y="104145"/>
                  <a:pt x="78159" y="92011"/>
                  <a:pt x="86311" y="8131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29" name="Forma libre: forma 228">
            <a:extLst>
              <a:ext uri="{FF2B5EF4-FFF2-40B4-BE49-F238E27FC236}">
                <a16:creationId xmlns:a16="http://schemas.microsoft.com/office/drawing/2014/main" id="{47370868-11D5-ED94-A850-A7E375E70AD0}"/>
              </a:ext>
            </a:extLst>
          </xdr:cNvPr>
          <xdr:cNvSpPr/>
        </xdr:nvSpPr>
        <xdr:spPr>
          <a:xfrm>
            <a:off x="3483149" y="3024369"/>
            <a:ext cx="166225" cy="325140"/>
          </a:xfrm>
          <a:custGeom>
            <a:avLst/>
            <a:gdLst>
              <a:gd name="connsiteX0" fmla="*/ 166225 w 166225"/>
              <a:gd name="connsiteY0" fmla="*/ 11 h 325140"/>
              <a:gd name="connsiteX1" fmla="*/ 148006 w 166225"/>
              <a:gd name="connsiteY1" fmla="*/ 11 h 325140"/>
              <a:gd name="connsiteX2" fmla="*/ 97489 w 166225"/>
              <a:gd name="connsiteY2" fmla="*/ 14454 h 325140"/>
              <a:gd name="connsiteX3" fmla="*/ 61382 w 166225"/>
              <a:gd name="connsiteY3" fmla="*/ 58544 h 325140"/>
              <a:gd name="connsiteX4" fmla="*/ 61382 w 166225"/>
              <a:gd name="connsiteY4" fmla="*/ 6271 h 325140"/>
              <a:gd name="connsiteX5" fmla="*/ 0 w 166225"/>
              <a:gd name="connsiteY5" fmla="*/ 6271 h 325140"/>
              <a:gd name="connsiteX6" fmla="*/ 0 w 166225"/>
              <a:gd name="connsiteY6" fmla="*/ 325140 h 325140"/>
              <a:gd name="connsiteX7" fmla="*/ 61481 w 166225"/>
              <a:gd name="connsiteY7" fmla="*/ 325140 h 325140"/>
              <a:gd name="connsiteX8" fmla="*/ 61481 w 166225"/>
              <a:gd name="connsiteY8" fmla="*/ 155039 h 325140"/>
              <a:gd name="connsiteX9" fmla="*/ 82218 w 166225"/>
              <a:gd name="connsiteY9" fmla="*/ 89748 h 325140"/>
              <a:gd name="connsiteX10" fmla="*/ 134822 w 166225"/>
              <a:gd name="connsiteY10" fmla="*/ 65169 h 325140"/>
              <a:gd name="connsiteX11" fmla="*/ 166225 w 166225"/>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225" h="325140">
                <a:moveTo>
                  <a:pt x="166225" y="11"/>
                </a:moveTo>
                <a:lnTo>
                  <a:pt x="148006" y="11"/>
                </a:lnTo>
                <a:cubicBezTo>
                  <a:pt x="130112" y="-264"/>
                  <a:pt x="112535" y="4761"/>
                  <a:pt x="97489" y="14454"/>
                </a:cubicBezTo>
                <a:cubicBezTo>
                  <a:pt x="82626" y="23971"/>
                  <a:pt x="70591" y="38669"/>
                  <a:pt x="61382" y="58544"/>
                </a:cubicBezTo>
                <a:lnTo>
                  <a:pt x="61382" y="6271"/>
                </a:lnTo>
                <a:lnTo>
                  <a:pt x="0" y="6271"/>
                </a:lnTo>
                <a:lnTo>
                  <a:pt x="0" y="325140"/>
                </a:lnTo>
                <a:lnTo>
                  <a:pt x="61481" y="325140"/>
                </a:lnTo>
                <a:lnTo>
                  <a:pt x="61481" y="155039"/>
                </a:lnTo>
                <a:cubicBezTo>
                  <a:pt x="61481" y="127853"/>
                  <a:pt x="68395" y="106089"/>
                  <a:pt x="82218" y="89748"/>
                </a:cubicBezTo>
                <a:cubicBezTo>
                  <a:pt x="95038" y="73898"/>
                  <a:pt x="114440" y="64835"/>
                  <a:pt x="134822" y="65169"/>
                </a:cubicBezTo>
                <a:lnTo>
                  <a:pt x="1662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0" name="Forma libre: forma 229">
            <a:extLst>
              <a:ext uri="{FF2B5EF4-FFF2-40B4-BE49-F238E27FC236}">
                <a16:creationId xmlns:a16="http://schemas.microsoft.com/office/drawing/2014/main" id="{85B4461D-F260-C230-7EEA-8B28B97E589A}"/>
              </a:ext>
            </a:extLst>
          </xdr:cNvPr>
          <xdr:cNvSpPr/>
        </xdr:nvSpPr>
        <xdr:spPr>
          <a:xfrm>
            <a:off x="3649423" y="2910129"/>
            <a:ext cx="314944" cy="445553"/>
          </a:xfrm>
          <a:custGeom>
            <a:avLst/>
            <a:gdLst>
              <a:gd name="connsiteX0" fmla="*/ 253496 w 314944"/>
              <a:gd name="connsiteY0" fmla="*/ 177687 h 445553"/>
              <a:gd name="connsiteX1" fmla="*/ 247534 w 314944"/>
              <a:gd name="connsiteY1" fmla="*/ 167915 h 445553"/>
              <a:gd name="connsiteX2" fmla="*/ 206425 w 314944"/>
              <a:gd name="connsiteY2" fmla="*/ 128992 h 445553"/>
              <a:gd name="connsiteX3" fmla="*/ 146169 w 314944"/>
              <a:gd name="connsiteY3" fmla="*/ 114251 h 445553"/>
              <a:gd name="connsiteX4" fmla="*/ 88133 w 314944"/>
              <a:gd name="connsiteY4" fmla="*/ 126176 h 445553"/>
              <a:gd name="connsiteX5" fmla="*/ 41756 w 314944"/>
              <a:gd name="connsiteY5" fmla="*/ 160395 h 445553"/>
              <a:gd name="connsiteX6" fmla="*/ 10983 w 314944"/>
              <a:gd name="connsiteY6" fmla="*/ 212800 h 445553"/>
              <a:gd name="connsiteX7" fmla="*/ 18 w 314944"/>
              <a:gd name="connsiteY7" fmla="*/ 279946 h 445553"/>
              <a:gd name="connsiteX8" fmla="*/ 19132 w 314944"/>
              <a:gd name="connsiteY8" fmla="*/ 366239 h 445553"/>
              <a:gd name="connsiteX9" fmla="*/ 71504 w 314944"/>
              <a:gd name="connsiteY9" fmla="*/ 424540 h 445553"/>
              <a:gd name="connsiteX10" fmla="*/ 146169 w 314944"/>
              <a:gd name="connsiteY10" fmla="*/ 445542 h 445553"/>
              <a:gd name="connsiteX11" fmla="*/ 206756 w 314944"/>
              <a:gd name="connsiteY11" fmla="*/ 430801 h 445553"/>
              <a:gd name="connsiteX12" fmla="*/ 247799 w 314944"/>
              <a:gd name="connsiteY12" fmla="*/ 391978 h 445553"/>
              <a:gd name="connsiteX13" fmla="*/ 253430 w 314944"/>
              <a:gd name="connsiteY13" fmla="*/ 382570 h 445553"/>
              <a:gd name="connsiteX14" fmla="*/ 253430 w 314944"/>
              <a:gd name="connsiteY14" fmla="*/ 439381 h 445553"/>
              <a:gd name="connsiteX15" fmla="*/ 314945 w 314944"/>
              <a:gd name="connsiteY15" fmla="*/ 439381 h 445553"/>
              <a:gd name="connsiteX16" fmla="*/ 314945 w 314944"/>
              <a:gd name="connsiteY16" fmla="*/ 0 h 445553"/>
              <a:gd name="connsiteX17" fmla="*/ 253496 w 314944"/>
              <a:gd name="connsiteY17" fmla="*/ 0 h 445553"/>
              <a:gd name="connsiteX18" fmla="*/ 228089 w 314944"/>
              <a:gd name="connsiteY18" fmla="*/ 360905 h 445553"/>
              <a:gd name="connsiteX19" fmla="*/ 197348 w 314944"/>
              <a:gd name="connsiteY19" fmla="*/ 382868 h 445553"/>
              <a:gd name="connsiteX20" fmla="*/ 158724 w 314944"/>
              <a:gd name="connsiteY20" fmla="*/ 390421 h 445553"/>
              <a:gd name="connsiteX21" fmla="*/ 89159 w 314944"/>
              <a:gd name="connsiteY21" fmla="*/ 361237 h 445553"/>
              <a:gd name="connsiteX22" fmla="*/ 62162 w 314944"/>
              <a:gd name="connsiteY22" fmla="*/ 279946 h 445553"/>
              <a:gd name="connsiteX23" fmla="*/ 69383 w 314944"/>
              <a:gd name="connsiteY23" fmla="*/ 233570 h 445553"/>
              <a:gd name="connsiteX24" fmla="*/ 89491 w 314944"/>
              <a:gd name="connsiteY24" fmla="*/ 199053 h 445553"/>
              <a:gd name="connsiteX25" fmla="*/ 119933 w 314944"/>
              <a:gd name="connsiteY25" fmla="*/ 177389 h 445553"/>
              <a:gd name="connsiteX26" fmla="*/ 158823 w 314944"/>
              <a:gd name="connsiteY26" fmla="*/ 170167 h 445553"/>
              <a:gd name="connsiteX27" fmla="*/ 227890 w 314944"/>
              <a:gd name="connsiteY27" fmla="*/ 199053 h 445553"/>
              <a:gd name="connsiteX28" fmla="*/ 254855 w 314944"/>
              <a:gd name="connsiteY28" fmla="*/ 280012 h 445553"/>
              <a:gd name="connsiteX29" fmla="*/ 247799 w 314944"/>
              <a:gd name="connsiteY29" fmla="*/ 326090 h 445553"/>
              <a:gd name="connsiteX30" fmla="*/ 228089 w 314944"/>
              <a:gd name="connsiteY30" fmla="*/ 360905 h 445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14944" h="445553">
                <a:moveTo>
                  <a:pt x="253496" y="177687"/>
                </a:moveTo>
                <a:cubicBezTo>
                  <a:pt x="251608" y="174374"/>
                  <a:pt x="249654" y="171062"/>
                  <a:pt x="247534" y="167915"/>
                </a:cubicBezTo>
                <a:cubicBezTo>
                  <a:pt x="237010" y="151948"/>
                  <a:pt x="222941" y="138628"/>
                  <a:pt x="206425" y="128992"/>
                </a:cubicBezTo>
                <a:cubicBezTo>
                  <a:pt x="189706" y="119144"/>
                  <a:pt x="169622" y="114228"/>
                  <a:pt x="146169" y="114251"/>
                </a:cubicBezTo>
                <a:cubicBezTo>
                  <a:pt x="126194" y="114055"/>
                  <a:pt x="106411" y="118120"/>
                  <a:pt x="88133" y="126176"/>
                </a:cubicBezTo>
                <a:cubicBezTo>
                  <a:pt x="70394" y="134113"/>
                  <a:pt x="54573" y="145787"/>
                  <a:pt x="41756" y="160395"/>
                </a:cubicBezTo>
                <a:cubicBezTo>
                  <a:pt x="28261" y="175749"/>
                  <a:pt x="17817" y="193534"/>
                  <a:pt x="10983" y="212800"/>
                </a:cubicBezTo>
                <a:cubicBezTo>
                  <a:pt x="3420" y="234365"/>
                  <a:pt x="-293" y="257096"/>
                  <a:pt x="18" y="279946"/>
                </a:cubicBezTo>
                <a:cubicBezTo>
                  <a:pt x="18" y="312585"/>
                  <a:pt x="6388" y="341351"/>
                  <a:pt x="19132" y="366239"/>
                </a:cubicBezTo>
                <a:cubicBezTo>
                  <a:pt x="30977" y="390063"/>
                  <a:pt x="49081" y="410217"/>
                  <a:pt x="71504" y="424540"/>
                </a:cubicBezTo>
                <a:cubicBezTo>
                  <a:pt x="93847" y="438595"/>
                  <a:pt x="119774" y="445890"/>
                  <a:pt x="146169" y="445542"/>
                </a:cubicBezTo>
                <a:cubicBezTo>
                  <a:pt x="169622" y="445542"/>
                  <a:pt x="189819" y="440629"/>
                  <a:pt x="206756" y="430801"/>
                </a:cubicBezTo>
                <a:cubicBezTo>
                  <a:pt x="223326" y="421304"/>
                  <a:pt x="237394" y="407994"/>
                  <a:pt x="247799" y="391978"/>
                </a:cubicBezTo>
                <a:cubicBezTo>
                  <a:pt x="249786" y="388930"/>
                  <a:pt x="251641" y="385783"/>
                  <a:pt x="253430" y="382570"/>
                </a:cubicBezTo>
                <a:lnTo>
                  <a:pt x="253430" y="439381"/>
                </a:lnTo>
                <a:lnTo>
                  <a:pt x="314945" y="439381"/>
                </a:lnTo>
                <a:lnTo>
                  <a:pt x="314945" y="0"/>
                </a:lnTo>
                <a:lnTo>
                  <a:pt x="253496" y="0"/>
                </a:lnTo>
                <a:close/>
                <a:moveTo>
                  <a:pt x="228089" y="360905"/>
                </a:moveTo>
                <a:cubicBezTo>
                  <a:pt x="219635" y="370459"/>
                  <a:pt x="209125" y="377969"/>
                  <a:pt x="197348" y="382868"/>
                </a:cubicBezTo>
                <a:cubicBezTo>
                  <a:pt x="185115" y="387963"/>
                  <a:pt x="171977" y="390533"/>
                  <a:pt x="158724" y="390421"/>
                </a:cubicBezTo>
                <a:cubicBezTo>
                  <a:pt x="130259" y="390421"/>
                  <a:pt x="107071" y="380692"/>
                  <a:pt x="89159" y="361237"/>
                </a:cubicBezTo>
                <a:cubicBezTo>
                  <a:pt x="71248" y="341782"/>
                  <a:pt x="62251" y="314685"/>
                  <a:pt x="62162" y="279946"/>
                </a:cubicBezTo>
                <a:cubicBezTo>
                  <a:pt x="61890" y="264188"/>
                  <a:pt x="64332" y="248500"/>
                  <a:pt x="69383" y="233570"/>
                </a:cubicBezTo>
                <a:cubicBezTo>
                  <a:pt x="73799" y="220876"/>
                  <a:pt x="80626" y="209156"/>
                  <a:pt x="89491" y="199053"/>
                </a:cubicBezTo>
                <a:cubicBezTo>
                  <a:pt x="97825" y="189572"/>
                  <a:pt x="108247" y="182155"/>
                  <a:pt x="119933" y="177389"/>
                </a:cubicBezTo>
                <a:cubicBezTo>
                  <a:pt x="132299" y="172456"/>
                  <a:pt x="145513" y="170002"/>
                  <a:pt x="158823" y="170167"/>
                </a:cubicBezTo>
                <a:cubicBezTo>
                  <a:pt x="186847" y="170167"/>
                  <a:pt x="209870" y="179797"/>
                  <a:pt x="227890" y="199053"/>
                </a:cubicBezTo>
                <a:cubicBezTo>
                  <a:pt x="245911" y="218309"/>
                  <a:pt x="254898" y="245296"/>
                  <a:pt x="254855" y="280012"/>
                </a:cubicBezTo>
                <a:cubicBezTo>
                  <a:pt x="255027" y="295654"/>
                  <a:pt x="252645" y="311217"/>
                  <a:pt x="247799" y="326090"/>
                </a:cubicBezTo>
                <a:cubicBezTo>
                  <a:pt x="243658" y="338910"/>
                  <a:pt x="236950" y="350756"/>
                  <a:pt x="228089" y="36090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1" name="Forma libre: forma 230">
            <a:extLst>
              <a:ext uri="{FF2B5EF4-FFF2-40B4-BE49-F238E27FC236}">
                <a16:creationId xmlns:a16="http://schemas.microsoft.com/office/drawing/2014/main" id="{DDEA5B6B-8897-BECB-2C89-D7517DA439DD}"/>
              </a:ext>
            </a:extLst>
          </xdr:cNvPr>
          <xdr:cNvSpPr/>
        </xdr:nvSpPr>
        <xdr:spPr>
          <a:xfrm>
            <a:off x="4022172" y="3024369"/>
            <a:ext cx="166324" cy="325140"/>
          </a:xfrm>
          <a:custGeom>
            <a:avLst/>
            <a:gdLst>
              <a:gd name="connsiteX0" fmla="*/ 166325 w 166324"/>
              <a:gd name="connsiteY0" fmla="*/ 11 h 325140"/>
              <a:gd name="connsiteX1" fmla="*/ 148139 w 166324"/>
              <a:gd name="connsiteY1" fmla="*/ 11 h 325140"/>
              <a:gd name="connsiteX2" fmla="*/ 97622 w 166324"/>
              <a:gd name="connsiteY2" fmla="*/ 14454 h 325140"/>
              <a:gd name="connsiteX3" fmla="*/ 61515 w 166324"/>
              <a:gd name="connsiteY3" fmla="*/ 58544 h 325140"/>
              <a:gd name="connsiteX4" fmla="*/ 61515 w 166324"/>
              <a:gd name="connsiteY4" fmla="*/ 6271 h 325140"/>
              <a:gd name="connsiteX5" fmla="*/ 0 w 166324"/>
              <a:gd name="connsiteY5" fmla="*/ 6271 h 325140"/>
              <a:gd name="connsiteX6" fmla="*/ 0 w 166324"/>
              <a:gd name="connsiteY6" fmla="*/ 325140 h 325140"/>
              <a:gd name="connsiteX7" fmla="*/ 61515 w 166324"/>
              <a:gd name="connsiteY7" fmla="*/ 325140 h 325140"/>
              <a:gd name="connsiteX8" fmla="*/ 61515 w 166324"/>
              <a:gd name="connsiteY8" fmla="*/ 155039 h 325140"/>
              <a:gd name="connsiteX9" fmla="*/ 82218 w 166324"/>
              <a:gd name="connsiteY9" fmla="*/ 89748 h 325140"/>
              <a:gd name="connsiteX10" fmla="*/ 134955 w 166324"/>
              <a:gd name="connsiteY10" fmla="*/ 65169 h 325140"/>
              <a:gd name="connsiteX11" fmla="*/ 166325 w 166324"/>
              <a:gd name="connsiteY11" fmla="*/ 65169 h 325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6324" h="325140">
                <a:moveTo>
                  <a:pt x="166325" y="11"/>
                </a:moveTo>
                <a:lnTo>
                  <a:pt x="148139" y="11"/>
                </a:lnTo>
                <a:cubicBezTo>
                  <a:pt x="130244" y="-264"/>
                  <a:pt x="112668" y="4761"/>
                  <a:pt x="97622" y="14454"/>
                </a:cubicBezTo>
                <a:cubicBezTo>
                  <a:pt x="82758" y="23971"/>
                  <a:pt x="70724" y="38669"/>
                  <a:pt x="61515" y="58544"/>
                </a:cubicBezTo>
                <a:lnTo>
                  <a:pt x="61515" y="6271"/>
                </a:lnTo>
                <a:lnTo>
                  <a:pt x="0" y="6271"/>
                </a:lnTo>
                <a:lnTo>
                  <a:pt x="0" y="325140"/>
                </a:lnTo>
                <a:lnTo>
                  <a:pt x="61515" y="325140"/>
                </a:lnTo>
                <a:lnTo>
                  <a:pt x="61515" y="155039"/>
                </a:lnTo>
                <a:cubicBezTo>
                  <a:pt x="61515" y="127853"/>
                  <a:pt x="68415" y="106089"/>
                  <a:pt x="82218" y="89748"/>
                </a:cubicBezTo>
                <a:cubicBezTo>
                  <a:pt x="95068" y="73861"/>
                  <a:pt x="114526" y="64792"/>
                  <a:pt x="134955" y="65169"/>
                </a:cubicBezTo>
                <a:lnTo>
                  <a:pt x="166325" y="65169"/>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2" name="Forma libre: forma 231">
            <a:extLst>
              <a:ext uri="{FF2B5EF4-FFF2-40B4-BE49-F238E27FC236}">
                <a16:creationId xmlns:a16="http://schemas.microsoft.com/office/drawing/2014/main" id="{2936B688-760C-D9A2-A2BA-821634A5ED7D}"/>
              </a:ext>
            </a:extLst>
          </xdr:cNvPr>
          <xdr:cNvSpPr/>
        </xdr:nvSpPr>
        <xdr:spPr>
          <a:xfrm>
            <a:off x="4188485" y="3024349"/>
            <a:ext cx="323268" cy="332073"/>
          </a:xfrm>
          <a:custGeom>
            <a:avLst/>
            <a:gdLst>
              <a:gd name="connsiteX0" fmla="*/ 244811 w 323268"/>
              <a:gd name="connsiteY0" fmla="*/ 20734 h 332073"/>
              <a:gd name="connsiteX1" fmla="*/ 161334 w 323268"/>
              <a:gd name="connsiteY1" fmla="*/ 31 h 332073"/>
              <a:gd name="connsiteX2" fmla="*/ 97302 w 323268"/>
              <a:gd name="connsiteY2" fmla="*/ 11956 h 332073"/>
              <a:gd name="connsiteX3" fmla="*/ 45858 w 323268"/>
              <a:gd name="connsiteY3" fmla="*/ 46175 h 332073"/>
              <a:gd name="connsiteX4" fmla="*/ 11937 w 323268"/>
              <a:gd name="connsiteY4" fmla="*/ 98878 h 332073"/>
              <a:gd name="connsiteX5" fmla="*/ 11 w 323268"/>
              <a:gd name="connsiteY5" fmla="*/ 165726 h 332073"/>
              <a:gd name="connsiteX6" fmla="*/ 21046 w 323268"/>
              <a:gd name="connsiteY6" fmla="*/ 252350 h 332073"/>
              <a:gd name="connsiteX7" fmla="*/ 78785 w 323268"/>
              <a:gd name="connsiteY7" fmla="*/ 311015 h 332073"/>
              <a:gd name="connsiteX8" fmla="*/ 161963 w 323268"/>
              <a:gd name="connsiteY8" fmla="*/ 332050 h 332073"/>
              <a:gd name="connsiteX9" fmla="*/ 225996 w 323268"/>
              <a:gd name="connsiteY9" fmla="*/ 319827 h 332073"/>
              <a:gd name="connsiteX10" fmla="*/ 277440 w 323268"/>
              <a:gd name="connsiteY10" fmla="*/ 285608 h 332073"/>
              <a:gd name="connsiteX11" fmla="*/ 311327 w 323268"/>
              <a:gd name="connsiteY11" fmla="*/ 233203 h 332073"/>
              <a:gd name="connsiteX12" fmla="*/ 323253 w 323268"/>
              <a:gd name="connsiteY12" fmla="*/ 165726 h 332073"/>
              <a:gd name="connsiteX13" fmla="*/ 302251 w 323268"/>
              <a:gd name="connsiteY13" fmla="*/ 78804 h 332073"/>
              <a:gd name="connsiteX14" fmla="*/ 244811 w 323268"/>
              <a:gd name="connsiteY14" fmla="*/ 20734 h 332073"/>
              <a:gd name="connsiteX15" fmla="*/ 252960 w 323268"/>
              <a:gd name="connsiteY15" fmla="*/ 212168 h 332073"/>
              <a:gd name="connsiteX16" fmla="*/ 232124 w 323268"/>
              <a:gd name="connsiteY16" fmla="*/ 247016 h 332073"/>
              <a:gd name="connsiteX17" fmla="*/ 200754 w 323268"/>
              <a:gd name="connsiteY17" fmla="*/ 268648 h 332073"/>
              <a:gd name="connsiteX18" fmla="*/ 161202 w 323268"/>
              <a:gd name="connsiteY18" fmla="*/ 276200 h 332073"/>
              <a:gd name="connsiteX19" fmla="*/ 111314 w 323268"/>
              <a:gd name="connsiteY19" fmla="*/ 262950 h 332073"/>
              <a:gd name="connsiteX20" fmla="*/ 76433 w 323268"/>
              <a:gd name="connsiteY20" fmla="*/ 225054 h 332073"/>
              <a:gd name="connsiteX21" fmla="*/ 63547 w 323268"/>
              <a:gd name="connsiteY21" fmla="*/ 165726 h 332073"/>
              <a:gd name="connsiteX22" fmla="*/ 70768 w 323268"/>
              <a:gd name="connsiteY22" fmla="*/ 119350 h 332073"/>
              <a:gd name="connsiteX23" fmla="*/ 91174 w 323268"/>
              <a:gd name="connsiteY23" fmla="*/ 84833 h 332073"/>
              <a:gd name="connsiteX24" fmla="*/ 122544 w 323268"/>
              <a:gd name="connsiteY24" fmla="*/ 63168 h 332073"/>
              <a:gd name="connsiteX25" fmla="*/ 161466 w 323268"/>
              <a:gd name="connsiteY25" fmla="*/ 55947 h 332073"/>
              <a:gd name="connsiteX26" fmla="*/ 212613 w 323268"/>
              <a:gd name="connsiteY26" fmla="*/ 69197 h 332073"/>
              <a:gd name="connsiteX27" fmla="*/ 247759 w 323268"/>
              <a:gd name="connsiteY27" fmla="*/ 106861 h 332073"/>
              <a:gd name="connsiteX28" fmla="*/ 260645 w 323268"/>
              <a:gd name="connsiteY28" fmla="*/ 165858 h 332073"/>
              <a:gd name="connsiteX29" fmla="*/ 252960 w 323268"/>
              <a:gd name="connsiteY29" fmla="*/ 212168 h 332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23268" h="332073">
                <a:moveTo>
                  <a:pt x="244811" y="20734"/>
                </a:moveTo>
                <a:cubicBezTo>
                  <a:pt x="219291" y="6613"/>
                  <a:pt x="190495" y="-529"/>
                  <a:pt x="161334" y="31"/>
                </a:cubicBezTo>
                <a:cubicBezTo>
                  <a:pt x="139418" y="-178"/>
                  <a:pt x="117674" y="3873"/>
                  <a:pt x="97302" y="11956"/>
                </a:cubicBezTo>
                <a:cubicBezTo>
                  <a:pt x="77970" y="19677"/>
                  <a:pt x="60453" y="31331"/>
                  <a:pt x="45858" y="46175"/>
                </a:cubicBezTo>
                <a:cubicBezTo>
                  <a:pt x="31057" y="61230"/>
                  <a:pt x="19509" y="79171"/>
                  <a:pt x="11937" y="98878"/>
                </a:cubicBezTo>
                <a:cubicBezTo>
                  <a:pt x="3801" y="120214"/>
                  <a:pt x="-244" y="142892"/>
                  <a:pt x="11" y="165726"/>
                </a:cubicBezTo>
                <a:cubicBezTo>
                  <a:pt x="11" y="198365"/>
                  <a:pt x="7024" y="227240"/>
                  <a:pt x="21046" y="252350"/>
                </a:cubicBezTo>
                <a:cubicBezTo>
                  <a:pt x="34489" y="276876"/>
                  <a:pt x="54477" y="297185"/>
                  <a:pt x="78785" y="311015"/>
                </a:cubicBezTo>
                <a:cubicBezTo>
                  <a:pt x="104156" y="325279"/>
                  <a:pt x="132862" y="332537"/>
                  <a:pt x="161963" y="332050"/>
                </a:cubicBezTo>
                <a:cubicBezTo>
                  <a:pt x="183906" y="332259"/>
                  <a:pt x="205673" y="328102"/>
                  <a:pt x="225996" y="319827"/>
                </a:cubicBezTo>
                <a:cubicBezTo>
                  <a:pt x="245232" y="311923"/>
                  <a:pt x="262715" y="300296"/>
                  <a:pt x="277440" y="285608"/>
                </a:cubicBezTo>
                <a:cubicBezTo>
                  <a:pt x="292264" y="270691"/>
                  <a:pt x="303805" y="252840"/>
                  <a:pt x="311327" y="233203"/>
                </a:cubicBezTo>
                <a:cubicBezTo>
                  <a:pt x="319503" y="211658"/>
                  <a:pt x="323551" y="188768"/>
                  <a:pt x="323253" y="165726"/>
                </a:cubicBezTo>
                <a:cubicBezTo>
                  <a:pt x="323253" y="132600"/>
                  <a:pt x="316253" y="103625"/>
                  <a:pt x="302251" y="78804"/>
                </a:cubicBezTo>
                <a:cubicBezTo>
                  <a:pt x="288825" y="54522"/>
                  <a:pt x="268946" y="34425"/>
                  <a:pt x="244811" y="20734"/>
                </a:cubicBezTo>
                <a:close/>
                <a:moveTo>
                  <a:pt x="252960" y="212168"/>
                </a:moveTo>
                <a:cubicBezTo>
                  <a:pt x="248458" y="225081"/>
                  <a:pt x="241366" y="236940"/>
                  <a:pt x="232124" y="247016"/>
                </a:cubicBezTo>
                <a:cubicBezTo>
                  <a:pt x="223359" y="256418"/>
                  <a:pt x="212656" y="263798"/>
                  <a:pt x="200754" y="268648"/>
                </a:cubicBezTo>
                <a:cubicBezTo>
                  <a:pt x="188199" y="273759"/>
                  <a:pt x="174757" y="276326"/>
                  <a:pt x="161202" y="276200"/>
                </a:cubicBezTo>
                <a:cubicBezTo>
                  <a:pt x="143675" y="276419"/>
                  <a:pt x="126423" y="271834"/>
                  <a:pt x="111314" y="262950"/>
                </a:cubicBezTo>
                <a:cubicBezTo>
                  <a:pt x="96311" y="253903"/>
                  <a:pt x="84207" y="240752"/>
                  <a:pt x="76433" y="225054"/>
                </a:cubicBezTo>
                <a:cubicBezTo>
                  <a:pt x="67820" y="208534"/>
                  <a:pt x="63524" y="188758"/>
                  <a:pt x="63547" y="165726"/>
                </a:cubicBezTo>
                <a:cubicBezTo>
                  <a:pt x="63275" y="149968"/>
                  <a:pt x="65716" y="134279"/>
                  <a:pt x="70768" y="119350"/>
                </a:cubicBezTo>
                <a:cubicBezTo>
                  <a:pt x="75207" y="106603"/>
                  <a:pt x="82147" y="94866"/>
                  <a:pt x="91174" y="84833"/>
                </a:cubicBezTo>
                <a:cubicBezTo>
                  <a:pt x="99819" y="75289"/>
                  <a:pt x="110556" y="67872"/>
                  <a:pt x="122544" y="63168"/>
                </a:cubicBezTo>
                <a:cubicBezTo>
                  <a:pt x="134939" y="58309"/>
                  <a:pt x="148150" y="55857"/>
                  <a:pt x="161466" y="55947"/>
                </a:cubicBezTo>
                <a:cubicBezTo>
                  <a:pt x="179404" y="55629"/>
                  <a:pt x="197087" y="60210"/>
                  <a:pt x="212613" y="69197"/>
                </a:cubicBezTo>
                <a:cubicBezTo>
                  <a:pt x="227648" y="78181"/>
                  <a:pt x="239835" y="91239"/>
                  <a:pt x="247759" y="106861"/>
                </a:cubicBezTo>
                <a:cubicBezTo>
                  <a:pt x="256349" y="123202"/>
                  <a:pt x="260645" y="142869"/>
                  <a:pt x="260645" y="165858"/>
                </a:cubicBezTo>
                <a:cubicBezTo>
                  <a:pt x="260811" y="181626"/>
                  <a:pt x="258210" y="197301"/>
                  <a:pt x="252960" y="21216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3" name="Forma libre: forma 232">
            <a:extLst>
              <a:ext uri="{FF2B5EF4-FFF2-40B4-BE49-F238E27FC236}">
                <a16:creationId xmlns:a16="http://schemas.microsoft.com/office/drawing/2014/main" id="{B1A1EE9D-24AF-D4B7-6C69-2C95B82A1E18}"/>
              </a:ext>
            </a:extLst>
          </xdr:cNvPr>
          <xdr:cNvSpPr/>
        </xdr:nvSpPr>
        <xdr:spPr>
          <a:xfrm>
            <a:off x="4547484" y="2910029"/>
            <a:ext cx="120541" cy="439693"/>
          </a:xfrm>
          <a:custGeom>
            <a:avLst/>
            <a:gdLst>
              <a:gd name="connsiteX0" fmla="*/ 69396 w 120541"/>
              <a:gd name="connsiteY0" fmla="*/ 375779 h 439693"/>
              <a:gd name="connsiteX1" fmla="*/ 61545 w 120541"/>
              <a:gd name="connsiteY1" fmla="*/ 347821 h 439693"/>
              <a:gd name="connsiteX2" fmla="*/ 61545 w 120541"/>
              <a:gd name="connsiteY2" fmla="*/ 0 h 439693"/>
              <a:gd name="connsiteX3" fmla="*/ 30 w 120541"/>
              <a:gd name="connsiteY3" fmla="*/ 0 h 439693"/>
              <a:gd name="connsiteX4" fmla="*/ 30 w 120541"/>
              <a:gd name="connsiteY4" fmla="*/ 351763 h 439693"/>
              <a:gd name="connsiteX5" fmla="*/ 9471 w 120541"/>
              <a:gd name="connsiteY5" fmla="*/ 397576 h 439693"/>
              <a:gd name="connsiteX6" fmla="*/ 38324 w 120541"/>
              <a:gd name="connsiteY6" fmla="*/ 428350 h 439693"/>
              <a:gd name="connsiteX7" fmla="*/ 86025 w 120541"/>
              <a:gd name="connsiteY7" fmla="*/ 439646 h 439693"/>
              <a:gd name="connsiteX8" fmla="*/ 120542 w 120541"/>
              <a:gd name="connsiteY8" fmla="*/ 439646 h 439693"/>
              <a:gd name="connsiteX9" fmla="*/ 120542 w 120541"/>
              <a:gd name="connsiteY9" fmla="*/ 385651 h 439693"/>
              <a:gd name="connsiteX10" fmla="*/ 95432 w 120541"/>
              <a:gd name="connsiteY10" fmla="*/ 385651 h 439693"/>
              <a:gd name="connsiteX11" fmla="*/ 69396 w 120541"/>
              <a:gd name="connsiteY11" fmla="*/ 375779 h 439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0541" h="439693">
                <a:moveTo>
                  <a:pt x="69396" y="375779"/>
                </a:moveTo>
                <a:cubicBezTo>
                  <a:pt x="64162" y="369286"/>
                  <a:pt x="61545" y="359968"/>
                  <a:pt x="61545" y="347821"/>
                </a:cubicBezTo>
                <a:lnTo>
                  <a:pt x="61545" y="0"/>
                </a:lnTo>
                <a:lnTo>
                  <a:pt x="30" y="0"/>
                </a:lnTo>
                <a:lnTo>
                  <a:pt x="30" y="351763"/>
                </a:lnTo>
                <a:cubicBezTo>
                  <a:pt x="-351" y="367554"/>
                  <a:pt x="2879" y="383222"/>
                  <a:pt x="9471" y="397576"/>
                </a:cubicBezTo>
                <a:cubicBezTo>
                  <a:pt x="15729" y="410535"/>
                  <a:pt x="25795" y="421271"/>
                  <a:pt x="38324" y="428350"/>
                </a:cubicBezTo>
                <a:cubicBezTo>
                  <a:pt x="52942" y="436277"/>
                  <a:pt x="69405" y="440176"/>
                  <a:pt x="86025" y="439646"/>
                </a:cubicBezTo>
                <a:lnTo>
                  <a:pt x="120542" y="439646"/>
                </a:lnTo>
                <a:lnTo>
                  <a:pt x="120542" y="385651"/>
                </a:lnTo>
                <a:lnTo>
                  <a:pt x="95432" y="385651"/>
                </a:lnTo>
                <a:cubicBezTo>
                  <a:pt x="83308" y="385485"/>
                  <a:pt x="74630" y="382272"/>
                  <a:pt x="69396" y="37577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4" name="Forma libre: forma 233">
            <a:extLst>
              <a:ext uri="{FF2B5EF4-FFF2-40B4-BE49-F238E27FC236}">
                <a16:creationId xmlns:a16="http://schemas.microsoft.com/office/drawing/2014/main" id="{720F1457-BE9E-872D-F750-5FE87E764EE3}"/>
              </a:ext>
            </a:extLst>
          </xdr:cNvPr>
          <xdr:cNvSpPr/>
        </xdr:nvSpPr>
        <xdr:spPr>
          <a:xfrm>
            <a:off x="4682667" y="3024361"/>
            <a:ext cx="282471" cy="332120"/>
          </a:xfrm>
          <a:custGeom>
            <a:avLst/>
            <a:gdLst>
              <a:gd name="connsiteX0" fmla="*/ 270439 w 282471"/>
              <a:gd name="connsiteY0" fmla="*/ 69053 h 332120"/>
              <a:gd name="connsiteX1" fmla="*/ 238771 w 282471"/>
              <a:gd name="connsiteY1" fmla="*/ 29832 h 332120"/>
              <a:gd name="connsiteX2" fmla="*/ 193555 w 282471"/>
              <a:gd name="connsiteY2" fmla="*/ 7240 h 332120"/>
              <a:gd name="connsiteX3" fmla="*/ 139891 w 282471"/>
              <a:gd name="connsiteY3" fmla="*/ 19 h 332120"/>
              <a:gd name="connsiteX4" fmla="*/ 62078 w 282471"/>
              <a:gd name="connsiteY4" fmla="*/ 19166 h 332120"/>
              <a:gd name="connsiteX5" fmla="*/ 10601 w 282471"/>
              <a:gd name="connsiteY5" fmla="*/ 77202 h 332120"/>
              <a:gd name="connsiteX6" fmla="*/ 58931 w 282471"/>
              <a:gd name="connsiteY6" fmla="*/ 104928 h 332120"/>
              <a:gd name="connsiteX7" fmla="*/ 88744 w 282471"/>
              <a:gd name="connsiteY7" fmla="*/ 68490 h 332120"/>
              <a:gd name="connsiteX8" fmla="*/ 138632 w 282471"/>
              <a:gd name="connsiteY8" fmla="*/ 55240 h 332120"/>
              <a:gd name="connsiteX9" fmla="*/ 179741 w 282471"/>
              <a:gd name="connsiteY9" fmla="*/ 62792 h 332120"/>
              <a:gd name="connsiteX10" fmla="*/ 209554 w 282471"/>
              <a:gd name="connsiteY10" fmla="*/ 87272 h 332120"/>
              <a:gd name="connsiteX11" fmla="*/ 220883 w 282471"/>
              <a:gd name="connsiteY11" fmla="*/ 131826 h 332120"/>
              <a:gd name="connsiteX12" fmla="*/ 220883 w 282471"/>
              <a:gd name="connsiteY12" fmla="*/ 167370 h 332120"/>
              <a:gd name="connsiteX13" fmla="*/ 213960 w 282471"/>
              <a:gd name="connsiteY13" fmla="*/ 160745 h 332120"/>
              <a:gd name="connsiteX14" fmla="*/ 128595 w 282471"/>
              <a:gd name="connsiteY14" fmla="*/ 135040 h 332120"/>
              <a:gd name="connsiteX15" fmla="*/ 63337 w 282471"/>
              <a:gd name="connsiteY15" fmla="*/ 146336 h 332120"/>
              <a:gd name="connsiteX16" fmla="*/ 16961 w 282471"/>
              <a:gd name="connsiteY16" fmla="*/ 179892 h 332120"/>
              <a:gd name="connsiteX17" fmla="*/ 16630 w 282471"/>
              <a:gd name="connsiteY17" fmla="*/ 286921 h 332120"/>
              <a:gd name="connsiteX18" fmla="*/ 61813 w 282471"/>
              <a:gd name="connsiteY18" fmla="*/ 320511 h 332120"/>
              <a:gd name="connsiteX19" fmla="*/ 125514 w 282471"/>
              <a:gd name="connsiteY19" fmla="*/ 332105 h 332120"/>
              <a:gd name="connsiteX20" fmla="*/ 212767 w 282471"/>
              <a:gd name="connsiteY20" fmla="*/ 305439 h 332120"/>
              <a:gd name="connsiteX21" fmla="*/ 224063 w 282471"/>
              <a:gd name="connsiteY21" fmla="*/ 293513 h 332120"/>
              <a:gd name="connsiteX22" fmla="*/ 224063 w 282471"/>
              <a:gd name="connsiteY22" fmla="*/ 325215 h 332120"/>
              <a:gd name="connsiteX23" fmla="*/ 282431 w 282471"/>
              <a:gd name="connsiteY23" fmla="*/ 325215 h 332120"/>
              <a:gd name="connsiteX24" fmla="*/ 282431 w 282471"/>
              <a:gd name="connsiteY24" fmla="*/ 126162 h 332120"/>
              <a:gd name="connsiteX25" fmla="*/ 270439 w 282471"/>
              <a:gd name="connsiteY25" fmla="*/ 69053 h 332120"/>
              <a:gd name="connsiteX26" fmla="*/ 200147 w 282471"/>
              <a:gd name="connsiteY26" fmla="*/ 271120 h 332120"/>
              <a:gd name="connsiteX27" fmla="*/ 143833 w 282471"/>
              <a:gd name="connsiteY27" fmla="*/ 284371 h 332120"/>
              <a:gd name="connsiteX28" fmla="*/ 86392 w 282471"/>
              <a:gd name="connsiteY28" fmla="*/ 271120 h 332120"/>
              <a:gd name="connsiteX29" fmla="*/ 63503 w 282471"/>
              <a:gd name="connsiteY29" fmla="*/ 232827 h 332120"/>
              <a:gd name="connsiteX30" fmla="*/ 86392 w 282471"/>
              <a:gd name="connsiteY30" fmla="*/ 193606 h 332120"/>
              <a:gd name="connsiteX31" fmla="*/ 143833 w 282471"/>
              <a:gd name="connsiteY31" fmla="*/ 180753 h 332120"/>
              <a:gd name="connsiteX32" fmla="*/ 200147 w 282471"/>
              <a:gd name="connsiteY32" fmla="*/ 194004 h 332120"/>
              <a:gd name="connsiteX33" fmla="*/ 222738 w 282471"/>
              <a:gd name="connsiteY33" fmla="*/ 232893 h 332120"/>
              <a:gd name="connsiteX34" fmla="*/ 200147 w 282471"/>
              <a:gd name="connsiteY34" fmla="*/ 271154 h 3321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1" h="332120">
                <a:moveTo>
                  <a:pt x="270439" y="69053"/>
                </a:moveTo>
                <a:cubicBezTo>
                  <a:pt x="262953" y="53762"/>
                  <a:pt x="252154" y="40356"/>
                  <a:pt x="238771" y="29832"/>
                </a:cubicBezTo>
                <a:cubicBezTo>
                  <a:pt x="225322" y="19431"/>
                  <a:pt x="209952" y="11755"/>
                  <a:pt x="193555" y="7240"/>
                </a:cubicBezTo>
                <a:cubicBezTo>
                  <a:pt x="176097" y="2358"/>
                  <a:pt x="158011" y="-71"/>
                  <a:pt x="139891" y="19"/>
                </a:cubicBezTo>
                <a:cubicBezTo>
                  <a:pt x="112728" y="-402"/>
                  <a:pt x="85929" y="6194"/>
                  <a:pt x="62078" y="19166"/>
                </a:cubicBezTo>
                <a:cubicBezTo>
                  <a:pt x="38857" y="32141"/>
                  <a:pt x="20704" y="52596"/>
                  <a:pt x="10601" y="77202"/>
                </a:cubicBezTo>
                <a:lnTo>
                  <a:pt x="58931" y="104928"/>
                </a:lnTo>
                <a:cubicBezTo>
                  <a:pt x="64795" y="89946"/>
                  <a:pt x="75229" y="77195"/>
                  <a:pt x="88744" y="68490"/>
                </a:cubicBezTo>
                <a:cubicBezTo>
                  <a:pt x="102326" y="59655"/>
                  <a:pt x="118955" y="55240"/>
                  <a:pt x="138632" y="55240"/>
                </a:cubicBezTo>
                <a:cubicBezTo>
                  <a:pt x="152710" y="55051"/>
                  <a:pt x="166656" y="57618"/>
                  <a:pt x="179741" y="62792"/>
                </a:cubicBezTo>
                <a:cubicBezTo>
                  <a:pt x="191965" y="67692"/>
                  <a:pt x="202366" y="76241"/>
                  <a:pt x="209554" y="87272"/>
                </a:cubicBezTo>
                <a:cubicBezTo>
                  <a:pt x="217107" y="98578"/>
                  <a:pt x="220883" y="113432"/>
                  <a:pt x="220883" y="131826"/>
                </a:cubicBezTo>
                <a:lnTo>
                  <a:pt x="220883" y="167370"/>
                </a:lnTo>
                <a:cubicBezTo>
                  <a:pt x="218730" y="165085"/>
                  <a:pt x="216411" y="162832"/>
                  <a:pt x="213960" y="160745"/>
                </a:cubicBezTo>
                <a:cubicBezTo>
                  <a:pt x="194283" y="143609"/>
                  <a:pt x="165828" y="135040"/>
                  <a:pt x="128595" y="135040"/>
                </a:cubicBezTo>
                <a:cubicBezTo>
                  <a:pt x="106334" y="134748"/>
                  <a:pt x="84206" y="138578"/>
                  <a:pt x="63337" y="146336"/>
                </a:cubicBezTo>
                <a:cubicBezTo>
                  <a:pt x="45018" y="152908"/>
                  <a:pt x="28919" y="164545"/>
                  <a:pt x="16961" y="179892"/>
                </a:cubicBezTo>
                <a:cubicBezTo>
                  <a:pt x="-5532" y="211984"/>
                  <a:pt x="-5664" y="254690"/>
                  <a:pt x="16630" y="286921"/>
                </a:cubicBezTo>
                <a:cubicBezTo>
                  <a:pt x="28356" y="302033"/>
                  <a:pt x="43958" y="313651"/>
                  <a:pt x="61813" y="320511"/>
                </a:cubicBezTo>
                <a:cubicBezTo>
                  <a:pt x="82086" y="328464"/>
                  <a:pt x="103717" y="332403"/>
                  <a:pt x="125514" y="332105"/>
                </a:cubicBezTo>
                <a:cubicBezTo>
                  <a:pt x="163178" y="332105"/>
                  <a:pt x="192263" y="323217"/>
                  <a:pt x="212767" y="305439"/>
                </a:cubicBezTo>
                <a:cubicBezTo>
                  <a:pt x="216908" y="301838"/>
                  <a:pt x="220684" y="297843"/>
                  <a:pt x="224063" y="293513"/>
                </a:cubicBezTo>
                <a:lnTo>
                  <a:pt x="224063" y="325215"/>
                </a:lnTo>
                <a:lnTo>
                  <a:pt x="282431" y="325215"/>
                </a:lnTo>
                <a:lnTo>
                  <a:pt x="282431" y="126162"/>
                </a:lnTo>
                <a:cubicBezTo>
                  <a:pt x="282928" y="106452"/>
                  <a:pt x="278820" y="86895"/>
                  <a:pt x="270439" y="69053"/>
                </a:cubicBezTo>
                <a:close/>
                <a:moveTo>
                  <a:pt x="200147" y="271120"/>
                </a:moveTo>
                <a:cubicBezTo>
                  <a:pt x="185107" y="279955"/>
                  <a:pt x="166325" y="284371"/>
                  <a:pt x="143833" y="284371"/>
                </a:cubicBezTo>
                <a:cubicBezTo>
                  <a:pt x="120810" y="284371"/>
                  <a:pt x="101664" y="279955"/>
                  <a:pt x="86392" y="271120"/>
                </a:cubicBezTo>
                <a:cubicBezTo>
                  <a:pt x="71121" y="262286"/>
                  <a:pt x="63503" y="249522"/>
                  <a:pt x="63503" y="232827"/>
                </a:cubicBezTo>
                <a:cubicBezTo>
                  <a:pt x="62840" y="216410"/>
                  <a:pt x="71784" y="201099"/>
                  <a:pt x="86392" y="193606"/>
                </a:cubicBezTo>
                <a:cubicBezTo>
                  <a:pt x="101664" y="185017"/>
                  <a:pt x="120810" y="180730"/>
                  <a:pt x="143833" y="180753"/>
                </a:cubicBezTo>
                <a:cubicBezTo>
                  <a:pt x="166424" y="180753"/>
                  <a:pt x="185207" y="185169"/>
                  <a:pt x="200147" y="194004"/>
                </a:cubicBezTo>
                <a:cubicBezTo>
                  <a:pt x="214490" y="201569"/>
                  <a:pt x="223268" y="216672"/>
                  <a:pt x="222738" y="232893"/>
                </a:cubicBezTo>
                <a:cubicBezTo>
                  <a:pt x="222738" y="249632"/>
                  <a:pt x="215219" y="262385"/>
                  <a:pt x="200147" y="271154"/>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5" name="Forma libre: forma 234">
            <a:extLst>
              <a:ext uri="{FF2B5EF4-FFF2-40B4-BE49-F238E27FC236}">
                <a16:creationId xmlns:a16="http://schemas.microsoft.com/office/drawing/2014/main" id="{A7986EEB-CC24-3A3C-9550-1D59FACAF560}"/>
              </a:ext>
            </a:extLst>
          </xdr:cNvPr>
          <xdr:cNvSpPr/>
        </xdr:nvSpPr>
        <xdr:spPr>
          <a:xfrm>
            <a:off x="2098856" y="2716012"/>
            <a:ext cx="417605" cy="669560"/>
          </a:xfrm>
          <a:custGeom>
            <a:avLst/>
            <a:gdLst>
              <a:gd name="connsiteX0" fmla="*/ 0 w 417605"/>
              <a:gd name="connsiteY0" fmla="*/ 477343 h 669560"/>
              <a:gd name="connsiteX1" fmla="*/ 55420 w 417605"/>
              <a:gd name="connsiteY1" fmla="*/ 612363 h 669560"/>
              <a:gd name="connsiteX2" fmla="*/ 276634 w 417605"/>
              <a:gd name="connsiteY2" fmla="*/ 648603 h 669560"/>
              <a:gd name="connsiteX3" fmla="*/ 343084 w 417605"/>
              <a:gd name="connsiteY3" fmla="*/ 0 h 669560"/>
              <a:gd name="connsiteX4" fmla="*/ 0 w 417605"/>
              <a:gd name="connsiteY4" fmla="*/ 477343 h 6695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605" h="669560">
                <a:moveTo>
                  <a:pt x="0" y="477343"/>
                </a:moveTo>
                <a:cubicBezTo>
                  <a:pt x="-76" y="527899"/>
                  <a:pt x="19846" y="576435"/>
                  <a:pt x="55420" y="612363"/>
                </a:cubicBezTo>
                <a:cubicBezTo>
                  <a:pt x="124056" y="681000"/>
                  <a:pt x="217239" y="680868"/>
                  <a:pt x="276634" y="648603"/>
                </a:cubicBezTo>
                <a:cubicBezTo>
                  <a:pt x="349345" y="609150"/>
                  <a:pt x="512920" y="490825"/>
                  <a:pt x="343084" y="0"/>
                </a:cubicBezTo>
                <a:cubicBezTo>
                  <a:pt x="343084" y="231682"/>
                  <a:pt x="0" y="255234"/>
                  <a:pt x="0" y="477343"/>
                </a:cubicBezTo>
                <a:close/>
              </a:path>
            </a:pathLst>
          </a:custGeom>
          <a:solidFill>
            <a:srgbClr val="FF9C1A"/>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6" name="Forma libre: forma 235">
            <a:extLst>
              <a:ext uri="{FF2B5EF4-FFF2-40B4-BE49-F238E27FC236}">
                <a16:creationId xmlns:a16="http://schemas.microsoft.com/office/drawing/2014/main" id="{D6D7C54C-5A8C-FFD9-CD16-6E7ED107F3EE}"/>
              </a:ext>
            </a:extLst>
          </xdr:cNvPr>
          <xdr:cNvSpPr/>
        </xdr:nvSpPr>
        <xdr:spPr>
          <a:xfrm>
            <a:off x="1855646" y="2716012"/>
            <a:ext cx="399430" cy="669531"/>
          </a:xfrm>
          <a:custGeom>
            <a:avLst/>
            <a:gdLst>
              <a:gd name="connsiteX0" fmla="*/ 399431 w 399430"/>
              <a:gd name="connsiteY0" fmla="*/ 202829 h 669531"/>
              <a:gd name="connsiteX1" fmla="*/ 343117 w 399430"/>
              <a:gd name="connsiteY1" fmla="*/ 0 h 669531"/>
              <a:gd name="connsiteX2" fmla="*/ 0 w 399430"/>
              <a:gd name="connsiteY2" fmla="*/ 477343 h 669531"/>
              <a:gd name="connsiteX3" fmla="*/ 55353 w 399430"/>
              <a:gd name="connsiteY3" fmla="*/ 612363 h 669531"/>
              <a:gd name="connsiteX4" fmla="*/ 276567 w 399430"/>
              <a:gd name="connsiteY4" fmla="*/ 648603 h 669531"/>
              <a:gd name="connsiteX5" fmla="*/ 399431 w 399430"/>
              <a:gd name="connsiteY5" fmla="*/ 202829 h 66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99430" h="669531">
                <a:moveTo>
                  <a:pt x="399431" y="202829"/>
                </a:moveTo>
                <a:cubicBezTo>
                  <a:pt x="388168" y="142110"/>
                  <a:pt x="370115" y="79933"/>
                  <a:pt x="343117" y="0"/>
                </a:cubicBezTo>
                <a:cubicBezTo>
                  <a:pt x="343117" y="231682"/>
                  <a:pt x="0" y="255234"/>
                  <a:pt x="0" y="477343"/>
                </a:cubicBezTo>
                <a:cubicBezTo>
                  <a:pt x="-76" y="527889"/>
                  <a:pt x="19816" y="576419"/>
                  <a:pt x="55353" y="612363"/>
                </a:cubicBezTo>
                <a:cubicBezTo>
                  <a:pt x="123990" y="681000"/>
                  <a:pt x="217902" y="680801"/>
                  <a:pt x="276567" y="648603"/>
                </a:cubicBezTo>
                <a:cubicBezTo>
                  <a:pt x="140155" y="503148"/>
                  <a:pt x="188188" y="334769"/>
                  <a:pt x="399431" y="202829"/>
                </a:cubicBezTo>
                <a:close/>
              </a:path>
            </a:pathLst>
          </a:custGeom>
          <a:solidFill>
            <a:srgbClr val="0DA9FF"/>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7" name="Forma libre: forma 236">
            <a:extLst>
              <a:ext uri="{FF2B5EF4-FFF2-40B4-BE49-F238E27FC236}">
                <a16:creationId xmlns:a16="http://schemas.microsoft.com/office/drawing/2014/main" id="{FCA464EE-BD54-636B-D3D0-80B16FCC7E0F}"/>
              </a:ext>
            </a:extLst>
          </xdr:cNvPr>
          <xdr:cNvSpPr/>
        </xdr:nvSpPr>
        <xdr:spPr>
          <a:xfrm>
            <a:off x="1612437" y="2716012"/>
            <a:ext cx="399430" cy="827349"/>
          </a:xfrm>
          <a:custGeom>
            <a:avLst/>
            <a:gdLst>
              <a:gd name="connsiteX0" fmla="*/ 399431 w 399430"/>
              <a:gd name="connsiteY0" fmla="*/ 202829 h 827349"/>
              <a:gd name="connsiteX1" fmla="*/ 343117 w 399430"/>
              <a:gd name="connsiteY1" fmla="*/ 0 h 827349"/>
              <a:gd name="connsiteX2" fmla="*/ 0 w 399430"/>
              <a:gd name="connsiteY2" fmla="*/ 477343 h 827349"/>
              <a:gd name="connsiteX3" fmla="*/ 92288 w 399430"/>
              <a:gd name="connsiteY3" fmla="*/ 641415 h 827349"/>
              <a:gd name="connsiteX4" fmla="*/ 83444 w 399430"/>
              <a:gd name="connsiteY4" fmla="*/ 827350 h 827349"/>
              <a:gd name="connsiteX5" fmla="*/ 127468 w 399430"/>
              <a:gd name="connsiteY5" fmla="*/ 820029 h 827349"/>
              <a:gd name="connsiteX6" fmla="*/ 120512 w 399430"/>
              <a:gd name="connsiteY6" fmla="*/ 655659 h 827349"/>
              <a:gd name="connsiteX7" fmla="*/ 276567 w 399430"/>
              <a:gd name="connsiteY7" fmla="*/ 648669 h 827349"/>
              <a:gd name="connsiteX8" fmla="*/ 399431 w 399430"/>
              <a:gd name="connsiteY8" fmla="*/ 202829 h 8273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9430" h="827349">
                <a:moveTo>
                  <a:pt x="399431" y="202829"/>
                </a:moveTo>
                <a:cubicBezTo>
                  <a:pt x="388168" y="142110"/>
                  <a:pt x="370081" y="79933"/>
                  <a:pt x="343117" y="0"/>
                </a:cubicBezTo>
                <a:cubicBezTo>
                  <a:pt x="343117" y="231682"/>
                  <a:pt x="0" y="255234"/>
                  <a:pt x="0" y="477343"/>
                </a:cubicBezTo>
                <a:cubicBezTo>
                  <a:pt x="0" y="591262"/>
                  <a:pt x="92288" y="641415"/>
                  <a:pt x="92288" y="641415"/>
                </a:cubicBezTo>
                <a:cubicBezTo>
                  <a:pt x="77948" y="702323"/>
                  <a:pt x="74950" y="765355"/>
                  <a:pt x="83444" y="827350"/>
                </a:cubicBezTo>
                <a:lnTo>
                  <a:pt x="127468" y="820029"/>
                </a:lnTo>
                <a:cubicBezTo>
                  <a:pt x="105936" y="745165"/>
                  <a:pt x="119153" y="663642"/>
                  <a:pt x="120512" y="655659"/>
                </a:cubicBezTo>
                <a:cubicBezTo>
                  <a:pt x="176825" y="678218"/>
                  <a:pt x="234895" y="671526"/>
                  <a:pt x="276567" y="648669"/>
                </a:cubicBezTo>
                <a:cubicBezTo>
                  <a:pt x="139956" y="503148"/>
                  <a:pt x="188188" y="334802"/>
                  <a:pt x="399431" y="202829"/>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8" name="Forma libre: forma 237">
            <a:extLst>
              <a:ext uri="{FF2B5EF4-FFF2-40B4-BE49-F238E27FC236}">
                <a16:creationId xmlns:a16="http://schemas.microsoft.com/office/drawing/2014/main" id="{85CE32AE-7B75-4962-A0C3-ABE8D0F212E3}"/>
              </a:ext>
            </a:extLst>
          </xdr:cNvPr>
          <xdr:cNvSpPr/>
        </xdr:nvSpPr>
        <xdr:spPr>
          <a:xfrm>
            <a:off x="2678093" y="3422916"/>
            <a:ext cx="300020" cy="439380"/>
          </a:xfrm>
          <a:custGeom>
            <a:avLst/>
            <a:gdLst>
              <a:gd name="connsiteX0" fmla="*/ 26997 w 300020"/>
              <a:gd name="connsiteY0" fmla="*/ 0 h 439380"/>
              <a:gd name="connsiteX1" fmla="*/ 0 w 300020"/>
              <a:gd name="connsiteY1" fmla="*/ 0 h 439380"/>
              <a:gd name="connsiteX2" fmla="*/ 0 w 300020"/>
              <a:gd name="connsiteY2" fmla="*/ 439380 h 439380"/>
              <a:gd name="connsiteX3" fmla="*/ 26997 w 300020"/>
              <a:gd name="connsiteY3" fmla="*/ 439380 h 439380"/>
              <a:gd name="connsiteX4" fmla="*/ 64628 w 300020"/>
              <a:gd name="connsiteY4" fmla="*/ 439380 h 439380"/>
              <a:gd name="connsiteX5" fmla="*/ 300020 w 300020"/>
              <a:gd name="connsiteY5" fmla="*/ 439380 h 439380"/>
              <a:gd name="connsiteX6" fmla="*/ 300020 w 300020"/>
              <a:gd name="connsiteY6" fmla="*/ 381013 h 439380"/>
              <a:gd name="connsiteX7" fmla="*/ 64628 w 300020"/>
              <a:gd name="connsiteY7" fmla="*/ 381013 h 439380"/>
              <a:gd name="connsiteX8" fmla="*/ 64628 w 300020"/>
              <a:gd name="connsiteY8" fmla="*/ 245429 h 439380"/>
              <a:gd name="connsiteX9" fmla="*/ 274281 w 300020"/>
              <a:gd name="connsiteY9" fmla="*/ 245429 h 439380"/>
              <a:gd name="connsiteX10" fmla="*/ 274281 w 300020"/>
              <a:gd name="connsiteY10" fmla="*/ 187691 h 439380"/>
              <a:gd name="connsiteX11" fmla="*/ 64628 w 300020"/>
              <a:gd name="connsiteY11" fmla="*/ 187691 h 439380"/>
              <a:gd name="connsiteX12" fmla="*/ 64628 w 300020"/>
              <a:gd name="connsiteY12" fmla="*/ 58401 h 439380"/>
              <a:gd name="connsiteX13" fmla="*/ 300020 w 300020"/>
              <a:gd name="connsiteY13" fmla="*/ 58401 h 439380"/>
              <a:gd name="connsiteX14" fmla="*/ 300020 w 300020"/>
              <a:gd name="connsiteY14" fmla="*/ 0 h 439380"/>
              <a:gd name="connsiteX15" fmla="*/ 64628 w 300020"/>
              <a:gd name="connsiteY15" fmla="*/ 0 h 439380"/>
              <a:gd name="connsiteX16" fmla="*/ 26997 w 300020"/>
              <a:gd name="connsiteY16" fmla="*/ 0 h 439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0020" h="439380">
                <a:moveTo>
                  <a:pt x="26997" y="0"/>
                </a:moveTo>
                <a:lnTo>
                  <a:pt x="0" y="0"/>
                </a:lnTo>
                <a:lnTo>
                  <a:pt x="0" y="439380"/>
                </a:lnTo>
                <a:lnTo>
                  <a:pt x="26997" y="439380"/>
                </a:lnTo>
                <a:lnTo>
                  <a:pt x="64628" y="439380"/>
                </a:lnTo>
                <a:lnTo>
                  <a:pt x="300020" y="439380"/>
                </a:lnTo>
                <a:lnTo>
                  <a:pt x="300020" y="381013"/>
                </a:lnTo>
                <a:lnTo>
                  <a:pt x="64628" y="381013"/>
                </a:lnTo>
                <a:lnTo>
                  <a:pt x="64628" y="245429"/>
                </a:lnTo>
                <a:lnTo>
                  <a:pt x="274281" y="245429"/>
                </a:lnTo>
                <a:lnTo>
                  <a:pt x="274281" y="187691"/>
                </a:lnTo>
                <a:lnTo>
                  <a:pt x="64628" y="187691"/>
                </a:lnTo>
                <a:lnTo>
                  <a:pt x="64628" y="58401"/>
                </a:lnTo>
                <a:lnTo>
                  <a:pt x="300020" y="58401"/>
                </a:lnTo>
                <a:lnTo>
                  <a:pt x="300020" y="0"/>
                </a:lnTo>
                <a:lnTo>
                  <a:pt x="64628" y="0"/>
                </a:lnTo>
                <a:lnTo>
                  <a:pt x="26997" y="0"/>
                </a:ln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39" name="Forma libre: forma 238">
            <a:extLst>
              <a:ext uri="{FF2B5EF4-FFF2-40B4-BE49-F238E27FC236}">
                <a16:creationId xmlns:a16="http://schemas.microsoft.com/office/drawing/2014/main" id="{169E9FFD-40F9-2637-DFFD-B693A5BE7971}"/>
              </a:ext>
            </a:extLst>
          </xdr:cNvPr>
          <xdr:cNvSpPr/>
        </xdr:nvSpPr>
        <xdr:spPr>
          <a:xfrm>
            <a:off x="3001335" y="3537237"/>
            <a:ext cx="267266" cy="332053"/>
          </a:xfrm>
          <a:custGeom>
            <a:avLst/>
            <a:gdLst>
              <a:gd name="connsiteX0" fmla="*/ 243011 w 267266"/>
              <a:gd name="connsiteY0" fmla="*/ 178378 h 332053"/>
              <a:gd name="connsiteX1" fmla="*/ 168643 w 267266"/>
              <a:gd name="connsiteY1" fmla="*/ 142901 h 332053"/>
              <a:gd name="connsiteX2" fmla="*/ 137306 w 267266"/>
              <a:gd name="connsiteY2" fmla="*/ 135513 h 332053"/>
              <a:gd name="connsiteX3" fmla="*/ 104181 w 267266"/>
              <a:gd name="connsiteY3" fmla="*/ 124847 h 332053"/>
              <a:gd name="connsiteX4" fmla="*/ 80993 w 267266"/>
              <a:gd name="connsiteY4" fmla="*/ 111034 h 332053"/>
              <a:gd name="connsiteX5" fmla="*/ 72214 w 267266"/>
              <a:gd name="connsiteY5" fmla="*/ 89667 h 332053"/>
              <a:gd name="connsiteX6" fmla="*/ 88777 w 267266"/>
              <a:gd name="connsiteY6" fmla="*/ 63001 h 332053"/>
              <a:gd name="connsiteX7" fmla="*/ 132404 w 267266"/>
              <a:gd name="connsiteY7" fmla="*/ 52666 h 332053"/>
              <a:gd name="connsiteX8" fmla="*/ 181662 w 267266"/>
              <a:gd name="connsiteY8" fmla="*/ 64889 h 332053"/>
              <a:gd name="connsiteX9" fmla="*/ 212105 w 267266"/>
              <a:gd name="connsiteY9" fmla="*/ 106628 h 332053"/>
              <a:gd name="connsiteX10" fmla="*/ 263582 w 267266"/>
              <a:gd name="connsiteY10" fmla="*/ 87812 h 332053"/>
              <a:gd name="connsiteX11" fmla="*/ 236584 w 267266"/>
              <a:gd name="connsiteY11" fmla="*/ 39482 h 332053"/>
              <a:gd name="connsiteX12" fmla="*/ 191103 w 267266"/>
              <a:gd name="connsiteY12" fmla="*/ 9967 h 332053"/>
              <a:gd name="connsiteX13" fmla="*/ 132404 w 267266"/>
              <a:gd name="connsiteY13" fmla="*/ 29 h 332053"/>
              <a:gd name="connsiteX14" fmla="*/ 69465 w 267266"/>
              <a:gd name="connsiteY14" fmla="*/ 11656 h 332053"/>
              <a:gd name="connsiteX15" fmla="*/ 26766 w 267266"/>
              <a:gd name="connsiteY15" fmla="*/ 43656 h 332053"/>
              <a:gd name="connsiteX16" fmla="*/ 11395 w 267266"/>
              <a:gd name="connsiteY16" fmla="*/ 90429 h 332053"/>
              <a:gd name="connsiteX17" fmla="*/ 34583 w 267266"/>
              <a:gd name="connsiteY17" fmla="*/ 149724 h 332053"/>
              <a:gd name="connsiteX18" fmla="*/ 109282 w 267266"/>
              <a:gd name="connsiteY18" fmla="*/ 186428 h 332053"/>
              <a:gd name="connsiteX19" fmla="*/ 141282 w 267266"/>
              <a:gd name="connsiteY19" fmla="*/ 194610 h 332053"/>
              <a:gd name="connsiteX20" fmla="*/ 191202 w 267266"/>
              <a:gd name="connsiteY20" fmla="*/ 211868 h 332053"/>
              <a:gd name="connsiteX21" fmla="*/ 207202 w 267266"/>
              <a:gd name="connsiteY21" fmla="*/ 239164 h 332053"/>
              <a:gd name="connsiteX22" fmla="*/ 188353 w 267266"/>
              <a:gd name="connsiteY22" fmla="*/ 268348 h 332053"/>
              <a:gd name="connsiteX23" fmla="*/ 136246 w 267266"/>
              <a:gd name="connsiteY23" fmla="*/ 279975 h 332053"/>
              <a:gd name="connsiteX24" fmla="*/ 99808 w 267266"/>
              <a:gd name="connsiteY24" fmla="*/ 273681 h 332053"/>
              <a:gd name="connsiteX25" fmla="*/ 69365 w 267266"/>
              <a:gd name="connsiteY25" fmla="*/ 254534 h 332053"/>
              <a:gd name="connsiteX26" fmla="*/ 50219 w 267266"/>
              <a:gd name="connsiteY26" fmla="*/ 222237 h 332053"/>
              <a:gd name="connsiteX27" fmla="*/ 0 w 267266"/>
              <a:gd name="connsiteY27" fmla="*/ 244199 h 332053"/>
              <a:gd name="connsiteX28" fmla="*/ 78442 w 267266"/>
              <a:gd name="connsiteY28" fmla="*/ 322641 h 332053"/>
              <a:gd name="connsiteX29" fmla="*/ 136180 w 267266"/>
              <a:gd name="connsiteY29" fmla="*/ 332049 h 332053"/>
              <a:gd name="connsiteX30" fmla="*/ 205744 w 267266"/>
              <a:gd name="connsiteY30" fmla="*/ 319825 h 332053"/>
              <a:gd name="connsiteX31" fmla="*/ 251259 w 267266"/>
              <a:gd name="connsiteY31" fmla="*/ 286236 h 332053"/>
              <a:gd name="connsiteX32" fmla="*/ 267259 w 267266"/>
              <a:gd name="connsiteY32" fmla="*/ 237276 h 332053"/>
              <a:gd name="connsiteX33" fmla="*/ 243011 w 267266"/>
              <a:gd name="connsiteY33" fmla="*/ 178378 h 332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67266" h="332053">
                <a:moveTo>
                  <a:pt x="243011" y="178378"/>
                </a:moveTo>
                <a:cubicBezTo>
                  <a:pt x="226912" y="163097"/>
                  <a:pt x="202124" y="151271"/>
                  <a:pt x="168643" y="142901"/>
                </a:cubicBezTo>
                <a:lnTo>
                  <a:pt x="137306" y="135513"/>
                </a:lnTo>
                <a:cubicBezTo>
                  <a:pt x="126080" y="132562"/>
                  <a:pt x="115023" y="129001"/>
                  <a:pt x="104181" y="124847"/>
                </a:cubicBezTo>
                <a:cubicBezTo>
                  <a:pt x="95661" y="121720"/>
                  <a:pt x="87800" y="117036"/>
                  <a:pt x="80993" y="111034"/>
                </a:cubicBezTo>
                <a:cubicBezTo>
                  <a:pt x="75103" y="105525"/>
                  <a:pt x="71896" y="97727"/>
                  <a:pt x="72214" y="89667"/>
                </a:cubicBezTo>
                <a:cubicBezTo>
                  <a:pt x="72214" y="78802"/>
                  <a:pt x="77736" y="69914"/>
                  <a:pt x="88777" y="63001"/>
                </a:cubicBezTo>
                <a:cubicBezTo>
                  <a:pt x="99818" y="56088"/>
                  <a:pt x="114360" y="52643"/>
                  <a:pt x="132404" y="52666"/>
                </a:cubicBezTo>
                <a:cubicBezTo>
                  <a:pt x="149609" y="52364"/>
                  <a:pt x="166593" y="56578"/>
                  <a:pt x="181662" y="64889"/>
                </a:cubicBezTo>
                <a:cubicBezTo>
                  <a:pt x="196105" y="73061"/>
                  <a:pt x="206251" y="86974"/>
                  <a:pt x="212105" y="106628"/>
                </a:cubicBezTo>
                <a:lnTo>
                  <a:pt x="263582" y="87812"/>
                </a:lnTo>
                <a:cubicBezTo>
                  <a:pt x="258782" y="69693"/>
                  <a:pt x="249497" y="53070"/>
                  <a:pt x="236584" y="39482"/>
                </a:cubicBezTo>
                <a:cubicBezTo>
                  <a:pt x="223821" y="26364"/>
                  <a:pt x="208278" y="16281"/>
                  <a:pt x="191103" y="9967"/>
                </a:cubicBezTo>
                <a:cubicBezTo>
                  <a:pt x="172297" y="3136"/>
                  <a:pt x="152409" y="-229"/>
                  <a:pt x="132404" y="29"/>
                </a:cubicBezTo>
                <a:cubicBezTo>
                  <a:pt x="110856" y="-382"/>
                  <a:pt x="89446" y="3573"/>
                  <a:pt x="69465" y="11656"/>
                </a:cubicBezTo>
                <a:cubicBezTo>
                  <a:pt x="52644" y="18344"/>
                  <a:pt x="37906" y="29388"/>
                  <a:pt x="26766" y="43656"/>
                </a:cubicBezTo>
                <a:cubicBezTo>
                  <a:pt x="16576" y="57098"/>
                  <a:pt x="11167" y="73562"/>
                  <a:pt x="11395" y="90429"/>
                </a:cubicBezTo>
                <a:cubicBezTo>
                  <a:pt x="10862" y="112504"/>
                  <a:pt x="19216" y="133867"/>
                  <a:pt x="34583" y="149724"/>
                </a:cubicBezTo>
                <a:cubicBezTo>
                  <a:pt x="50043" y="165867"/>
                  <a:pt x="74940" y="178103"/>
                  <a:pt x="109282" y="186428"/>
                </a:cubicBezTo>
                <a:lnTo>
                  <a:pt x="141282" y="194610"/>
                </a:lnTo>
                <a:cubicBezTo>
                  <a:pt x="163873" y="199602"/>
                  <a:pt x="180512" y="205353"/>
                  <a:pt x="191202" y="211868"/>
                </a:cubicBezTo>
                <a:cubicBezTo>
                  <a:pt x="201223" y="217258"/>
                  <a:pt x="207394" y="227789"/>
                  <a:pt x="207202" y="239164"/>
                </a:cubicBezTo>
                <a:cubicBezTo>
                  <a:pt x="207202" y="250891"/>
                  <a:pt x="200918" y="260620"/>
                  <a:pt x="188353" y="268348"/>
                </a:cubicBezTo>
                <a:cubicBezTo>
                  <a:pt x="175789" y="276076"/>
                  <a:pt x="158417" y="279952"/>
                  <a:pt x="136246" y="279975"/>
                </a:cubicBezTo>
                <a:cubicBezTo>
                  <a:pt x="123828" y="280012"/>
                  <a:pt x="111495" y="277881"/>
                  <a:pt x="99808" y="273681"/>
                </a:cubicBezTo>
                <a:cubicBezTo>
                  <a:pt x="88346" y="269676"/>
                  <a:pt x="77938" y="263131"/>
                  <a:pt x="69365" y="254534"/>
                </a:cubicBezTo>
                <a:cubicBezTo>
                  <a:pt x="60478" y="245465"/>
                  <a:pt x="53909" y="234387"/>
                  <a:pt x="50219" y="222237"/>
                </a:cubicBezTo>
                <a:lnTo>
                  <a:pt x="0" y="244199"/>
                </a:lnTo>
                <a:cubicBezTo>
                  <a:pt x="12326" y="281247"/>
                  <a:pt x="41394" y="310315"/>
                  <a:pt x="78442" y="322641"/>
                </a:cubicBezTo>
                <a:cubicBezTo>
                  <a:pt x="97019" y="329018"/>
                  <a:pt x="116540" y="332198"/>
                  <a:pt x="136180" y="332049"/>
                </a:cubicBezTo>
                <a:cubicBezTo>
                  <a:pt x="162989" y="332049"/>
                  <a:pt x="186177" y="327974"/>
                  <a:pt x="205744" y="319825"/>
                </a:cubicBezTo>
                <a:cubicBezTo>
                  <a:pt x="223679" y="312958"/>
                  <a:pt x="239410" y="301348"/>
                  <a:pt x="251259" y="286236"/>
                </a:cubicBezTo>
                <a:cubicBezTo>
                  <a:pt x="261879" y="272144"/>
                  <a:pt x="267507" y="254919"/>
                  <a:pt x="267259" y="237276"/>
                </a:cubicBezTo>
                <a:cubicBezTo>
                  <a:pt x="267216" y="213468"/>
                  <a:pt x="259133" y="193838"/>
                  <a:pt x="243011" y="17837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40" name="Forma libre: forma 239">
            <a:extLst>
              <a:ext uri="{FF2B5EF4-FFF2-40B4-BE49-F238E27FC236}">
                <a16:creationId xmlns:a16="http://schemas.microsoft.com/office/drawing/2014/main" id="{A13B3CDF-B6EB-A90F-3A80-34362EAD07D7}"/>
              </a:ext>
            </a:extLst>
          </xdr:cNvPr>
          <xdr:cNvSpPr/>
        </xdr:nvSpPr>
        <xdr:spPr>
          <a:xfrm>
            <a:off x="3309438" y="3537154"/>
            <a:ext cx="315701" cy="429323"/>
          </a:xfrm>
          <a:custGeom>
            <a:avLst/>
            <a:gdLst>
              <a:gd name="connsiteX0" fmla="*/ 243839 w 315701"/>
              <a:gd name="connsiteY0" fmla="*/ 21048 h 429323"/>
              <a:gd name="connsiteX1" fmla="*/ 169438 w 315701"/>
              <a:gd name="connsiteY1" fmla="*/ 13 h 429323"/>
              <a:gd name="connsiteX2" fmla="*/ 108255 w 315701"/>
              <a:gd name="connsiteY2" fmla="*/ 14754 h 429323"/>
              <a:gd name="connsiteX3" fmla="*/ 67146 w 315701"/>
              <a:gd name="connsiteY3" fmla="*/ 53677 h 429323"/>
              <a:gd name="connsiteX4" fmla="*/ 61481 w 315701"/>
              <a:gd name="connsiteY4" fmla="*/ 63085 h 429323"/>
              <a:gd name="connsiteX5" fmla="*/ 61481 w 315701"/>
              <a:gd name="connsiteY5" fmla="*/ 6207 h 429323"/>
              <a:gd name="connsiteX6" fmla="*/ 0 w 315701"/>
              <a:gd name="connsiteY6" fmla="*/ 6207 h 429323"/>
              <a:gd name="connsiteX7" fmla="*/ 0 w 315701"/>
              <a:gd name="connsiteY7" fmla="*/ 429323 h 429323"/>
              <a:gd name="connsiteX8" fmla="*/ 61481 w 315701"/>
              <a:gd name="connsiteY8" fmla="*/ 429323 h 429323"/>
              <a:gd name="connsiteX9" fmla="*/ 61481 w 315701"/>
              <a:gd name="connsiteY9" fmla="*/ 267901 h 429323"/>
              <a:gd name="connsiteX10" fmla="*/ 67444 w 315701"/>
              <a:gd name="connsiteY10" fmla="*/ 277839 h 429323"/>
              <a:gd name="connsiteX11" fmla="*/ 108553 w 315701"/>
              <a:gd name="connsiteY11" fmla="*/ 316729 h 429323"/>
              <a:gd name="connsiteX12" fmla="*/ 169438 w 315701"/>
              <a:gd name="connsiteY12" fmla="*/ 331470 h 429323"/>
              <a:gd name="connsiteX13" fmla="*/ 227177 w 315701"/>
              <a:gd name="connsiteY13" fmla="*/ 319246 h 429323"/>
              <a:gd name="connsiteX14" fmla="*/ 273321 w 315701"/>
              <a:gd name="connsiteY14" fmla="*/ 285027 h 429323"/>
              <a:gd name="connsiteX15" fmla="*/ 304393 w 315701"/>
              <a:gd name="connsiteY15" fmla="*/ 232622 h 429323"/>
              <a:gd name="connsiteX16" fmla="*/ 315689 w 315701"/>
              <a:gd name="connsiteY16" fmla="*/ 165774 h 429323"/>
              <a:gd name="connsiteX17" fmla="*/ 296244 w 315701"/>
              <a:gd name="connsiteY17" fmla="*/ 79647 h 429323"/>
              <a:gd name="connsiteX18" fmla="*/ 243839 w 315701"/>
              <a:gd name="connsiteY18" fmla="*/ 21048 h 429323"/>
              <a:gd name="connsiteX19" fmla="*/ 245727 w 315701"/>
              <a:gd name="connsiteY19" fmla="*/ 211852 h 429323"/>
              <a:gd name="connsiteX20" fmla="*/ 225620 w 315701"/>
              <a:gd name="connsiteY20" fmla="*/ 246701 h 429323"/>
              <a:gd name="connsiteX21" fmla="*/ 195177 w 315701"/>
              <a:gd name="connsiteY21" fmla="*/ 268663 h 429323"/>
              <a:gd name="connsiteX22" fmla="*/ 156254 w 315701"/>
              <a:gd name="connsiteY22" fmla="*/ 276183 h 429323"/>
              <a:gd name="connsiteX23" fmla="*/ 87220 w 315701"/>
              <a:gd name="connsiteY23" fmla="*/ 246999 h 429323"/>
              <a:gd name="connsiteX24" fmla="*/ 60223 w 315701"/>
              <a:gd name="connsiteY24" fmla="*/ 165708 h 429323"/>
              <a:gd name="connsiteX25" fmla="*/ 67444 w 315701"/>
              <a:gd name="connsiteY25" fmla="*/ 119597 h 429323"/>
              <a:gd name="connsiteX26" fmla="*/ 87585 w 315701"/>
              <a:gd name="connsiteY26" fmla="*/ 84749 h 429323"/>
              <a:gd name="connsiteX27" fmla="*/ 118027 w 315701"/>
              <a:gd name="connsiteY27" fmla="*/ 63085 h 429323"/>
              <a:gd name="connsiteX28" fmla="*/ 156254 w 315701"/>
              <a:gd name="connsiteY28" fmla="*/ 55896 h 429323"/>
              <a:gd name="connsiteX29" fmla="*/ 225818 w 315701"/>
              <a:gd name="connsiteY29" fmla="*/ 85047 h 429323"/>
              <a:gd name="connsiteX30" fmla="*/ 252783 w 315701"/>
              <a:gd name="connsiteY30" fmla="*/ 165708 h 429323"/>
              <a:gd name="connsiteX31" fmla="*/ 245727 w 315701"/>
              <a:gd name="connsiteY31" fmla="*/ 211852 h 4293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5701" h="429323">
                <a:moveTo>
                  <a:pt x="243839" y="21048"/>
                </a:moveTo>
                <a:cubicBezTo>
                  <a:pt x="221608" y="6959"/>
                  <a:pt x="195753" y="-351"/>
                  <a:pt x="169438" y="13"/>
                </a:cubicBezTo>
                <a:cubicBezTo>
                  <a:pt x="145588" y="13"/>
                  <a:pt x="125192" y="4926"/>
                  <a:pt x="108255" y="14754"/>
                </a:cubicBezTo>
                <a:cubicBezTo>
                  <a:pt x="91642" y="24261"/>
                  <a:pt x="77547" y="37607"/>
                  <a:pt x="67146" y="53677"/>
                </a:cubicBezTo>
                <a:cubicBezTo>
                  <a:pt x="65158" y="56757"/>
                  <a:pt x="63270" y="59904"/>
                  <a:pt x="61481" y="63085"/>
                </a:cubicBezTo>
                <a:lnTo>
                  <a:pt x="61481" y="6207"/>
                </a:lnTo>
                <a:lnTo>
                  <a:pt x="0" y="6207"/>
                </a:lnTo>
                <a:lnTo>
                  <a:pt x="0" y="429323"/>
                </a:lnTo>
                <a:lnTo>
                  <a:pt x="61481" y="429323"/>
                </a:lnTo>
                <a:lnTo>
                  <a:pt x="61481" y="267901"/>
                </a:lnTo>
                <a:cubicBezTo>
                  <a:pt x="63370" y="271214"/>
                  <a:pt x="65357" y="274526"/>
                  <a:pt x="67444" y="277839"/>
                </a:cubicBezTo>
                <a:cubicBezTo>
                  <a:pt x="77961" y="293802"/>
                  <a:pt x="92030" y="307112"/>
                  <a:pt x="108553" y="316729"/>
                </a:cubicBezTo>
                <a:cubicBezTo>
                  <a:pt x="125315" y="326557"/>
                  <a:pt x="145611" y="331470"/>
                  <a:pt x="169438" y="331470"/>
                </a:cubicBezTo>
                <a:cubicBezTo>
                  <a:pt x="189350" y="331688"/>
                  <a:pt x="209063" y="327514"/>
                  <a:pt x="227177" y="319246"/>
                </a:cubicBezTo>
                <a:cubicBezTo>
                  <a:pt x="244740" y="311120"/>
                  <a:pt x="260445" y="299473"/>
                  <a:pt x="273321" y="285027"/>
                </a:cubicBezTo>
                <a:cubicBezTo>
                  <a:pt x="286922" y="269700"/>
                  <a:pt x="297470" y="251911"/>
                  <a:pt x="304393" y="232622"/>
                </a:cubicBezTo>
                <a:cubicBezTo>
                  <a:pt x="312131" y="211196"/>
                  <a:pt x="315957" y="188555"/>
                  <a:pt x="315689" y="165774"/>
                </a:cubicBezTo>
                <a:cubicBezTo>
                  <a:pt x="315689" y="133155"/>
                  <a:pt x="309206" y="104449"/>
                  <a:pt x="296244" y="79647"/>
                </a:cubicBezTo>
                <a:cubicBezTo>
                  <a:pt x="284309" y="55793"/>
                  <a:pt x="266215" y="35564"/>
                  <a:pt x="243839" y="21048"/>
                </a:cubicBezTo>
                <a:close/>
                <a:moveTo>
                  <a:pt x="245727" y="211852"/>
                </a:moveTo>
                <a:cubicBezTo>
                  <a:pt x="241354" y="224665"/>
                  <a:pt x="234524" y="236501"/>
                  <a:pt x="225620" y="246701"/>
                </a:cubicBezTo>
                <a:cubicBezTo>
                  <a:pt x="217219" y="256181"/>
                  <a:pt x="206824" y="263681"/>
                  <a:pt x="195177" y="268663"/>
                </a:cubicBezTo>
                <a:cubicBezTo>
                  <a:pt x="182848" y="273791"/>
                  <a:pt x="169604" y="276348"/>
                  <a:pt x="156254" y="276183"/>
                </a:cubicBezTo>
                <a:cubicBezTo>
                  <a:pt x="128230" y="276183"/>
                  <a:pt x="105217" y="266454"/>
                  <a:pt x="87220" y="246999"/>
                </a:cubicBezTo>
                <a:cubicBezTo>
                  <a:pt x="69223" y="227544"/>
                  <a:pt x="60223" y="200447"/>
                  <a:pt x="60223" y="165708"/>
                </a:cubicBezTo>
                <a:cubicBezTo>
                  <a:pt x="59991" y="150040"/>
                  <a:pt x="62432" y="134444"/>
                  <a:pt x="67444" y="119597"/>
                </a:cubicBezTo>
                <a:cubicBezTo>
                  <a:pt x="71813" y="106774"/>
                  <a:pt x="78657" y="94935"/>
                  <a:pt x="87585" y="84749"/>
                </a:cubicBezTo>
                <a:cubicBezTo>
                  <a:pt x="95936" y="75288"/>
                  <a:pt x="106354" y="67874"/>
                  <a:pt x="118027" y="63085"/>
                </a:cubicBezTo>
                <a:cubicBezTo>
                  <a:pt x="130174" y="58205"/>
                  <a:pt x="143163" y="55764"/>
                  <a:pt x="156254" y="55896"/>
                </a:cubicBezTo>
                <a:cubicBezTo>
                  <a:pt x="184700" y="55896"/>
                  <a:pt x="207888" y="65612"/>
                  <a:pt x="225818" y="85047"/>
                </a:cubicBezTo>
                <a:cubicBezTo>
                  <a:pt x="243749" y="104482"/>
                  <a:pt x="252740" y="131367"/>
                  <a:pt x="252783" y="165708"/>
                </a:cubicBezTo>
                <a:cubicBezTo>
                  <a:pt x="253071" y="181380"/>
                  <a:pt x="250686" y="196986"/>
                  <a:pt x="245727" y="211852"/>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41" name="Forma libre: forma 240">
            <a:extLst>
              <a:ext uri="{FF2B5EF4-FFF2-40B4-BE49-F238E27FC236}">
                <a16:creationId xmlns:a16="http://schemas.microsoft.com/office/drawing/2014/main" id="{B402DF13-3AE9-01F3-42E3-CD6BD4324FF6}"/>
              </a:ext>
            </a:extLst>
          </xdr:cNvPr>
          <xdr:cNvSpPr/>
        </xdr:nvSpPr>
        <xdr:spPr>
          <a:xfrm>
            <a:off x="3648845" y="3537148"/>
            <a:ext cx="282476" cy="332023"/>
          </a:xfrm>
          <a:custGeom>
            <a:avLst/>
            <a:gdLst>
              <a:gd name="connsiteX0" fmla="*/ 238737 w 282476"/>
              <a:gd name="connsiteY0" fmla="*/ 29832 h 332023"/>
              <a:gd name="connsiteX1" fmla="*/ 193520 w 282476"/>
              <a:gd name="connsiteY1" fmla="*/ 7240 h 332023"/>
              <a:gd name="connsiteX2" fmla="*/ 139857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49 w 282476"/>
              <a:gd name="connsiteY10" fmla="*/ 131727 h 332023"/>
              <a:gd name="connsiteX11" fmla="*/ 220849 w 282476"/>
              <a:gd name="connsiteY11" fmla="*/ 167304 h 332023"/>
              <a:gd name="connsiteX12" fmla="*/ 213926 w 282476"/>
              <a:gd name="connsiteY12" fmla="*/ 160679 h 332023"/>
              <a:gd name="connsiteX13" fmla="*/ 128561 w 282476"/>
              <a:gd name="connsiteY13" fmla="*/ 134940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46 w 282476"/>
              <a:gd name="connsiteY18" fmla="*/ 332006 h 332023"/>
              <a:gd name="connsiteX19" fmla="*/ 212766 w 282476"/>
              <a:gd name="connsiteY19" fmla="*/ 305339 h 332023"/>
              <a:gd name="connsiteX20" fmla="*/ 224062 w 282476"/>
              <a:gd name="connsiteY20" fmla="*/ 293414 h 332023"/>
              <a:gd name="connsiteX21" fmla="*/ 224062 w 282476"/>
              <a:gd name="connsiteY21" fmla="*/ 325115 h 332023"/>
              <a:gd name="connsiteX22" fmla="*/ 282430 w 282476"/>
              <a:gd name="connsiteY22" fmla="*/ 325115 h 332023"/>
              <a:gd name="connsiteX23" fmla="*/ 282430 w 282476"/>
              <a:gd name="connsiteY23" fmla="*/ 126195 h 332023"/>
              <a:gd name="connsiteX24" fmla="*/ 270505 w 282476"/>
              <a:gd name="connsiteY24" fmla="*/ 69053 h 332023"/>
              <a:gd name="connsiteX25" fmla="*/ 238737 w 282476"/>
              <a:gd name="connsiteY25" fmla="*/ 29832 h 332023"/>
              <a:gd name="connsiteX26" fmla="*/ 200112 w 282476"/>
              <a:gd name="connsiteY26" fmla="*/ 271220 h 332023"/>
              <a:gd name="connsiteX27" fmla="*/ 143799 w 282476"/>
              <a:gd name="connsiteY27" fmla="*/ 284470 h 332023"/>
              <a:gd name="connsiteX28" fmla="*/ 86060 w 282476"/>
              <a:gd name="connsiteY28" fmla="*/ 271220 h 332023"/>
              <a:gd name="connsiteX29" fmla="*/ 63171 w 282476"/>
              <a:gd name="connsiteY29" fmla="*/ 232926 h 332023"/>
              <a:gd name="connsiteX30" fmla="*/ 86060 w 282476"/>
              <a:gd name="connsiteY30" fmla="*/ 193639 h 332023"/>
              <a:gd name="connsiteX31" fmla="*/ 143501 w 282476"/>
              <a:gd name="connsiteY31" fmla="*/ 180786 h 332023"/>
              <a:gd name="connsiteX32" fmla="*/ 199814 w 282476"/>
              <a:gd name="connsiteY32" fmla="*/ 194037 h 332023"/>
              <a:gd name="connsiteX33" fmla="*/ 222406 w 282476"/>
              <a:gd name="connsiteY33" fmla="*/ 232960 h 332023"/>
              <a:gd name="connsiteX34" fmla="*/ 200112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37" y="29832"/>
                </a:moveTo>
                <a:cubicBezTo>
                  <a:pt x="225272" y="19444"/>
                  <a:pt x="209914" y="11772"/>
                  <a:pt x="193520" y="7240"/>
                </a:cubicBezTo>
                <a:cubicBezTo>
                  <a:pt x="176053" y="2358"/>
                  <a:pt x="157993" y="-71"/>
                  <a:pt x="139857" y="19"/>
                </a:cubicBezTo>
                <a:cubicBezTo>
                  <a:pt x="112704" y="-402"/>
                  <a:pt x="85901" y="6194"/>
                  <a:pt x="62044" y="19166"/>
                </a:cubicBezTo>
                <a:cubicBezTo>
                  <a:pt x="38820" y="32151"/>
                  <a:pt x="20673" y="52619"/>
                  <a:pt x="10567" y="77235"/>
                </a:cubicBezTo>
                <a:lnTo>
                  <a:pt x="58897" y="104829"/>
                </a:lnTo>
                <a:cubicBezTo>
                  <a:pt x="64737" y="89839"/>
                  <a:pt x="75175" y="77086"/>
                  <a:pt x="88710" y="68391"/>
                </a:cubicBezTo>
                <a:cubicBezTo>
                  <a:pt x="102292" y="59556"/>
                  <a:pt x="118921" y="55140"/>
                  <a:pt x="138598" y="55140"/>
                </a:cubicBezTo>
                <a:cubicBezTo>
                  <a:pt x="152663" y="54951"/>
                  <a:pt x="166629" y="57519"/>
                  <a:pt x="179707" y="62693"/>
                </a:cubicBezTo>
                <a:cubicBezTo>
                  <a:pt x="191927" y="67592"/>
                  <a:pt x="202335" y="76142"/>
                  <a:pt x="209520" y="87173"/>
                </a:cubicBezTo>
                <a:cubicBezTo>
                  <a:pt x="217073" y="98459"/>
                  <a:pt x="220849" y="113309"/>
                  <a:pt x="220849" y="131727"/>
                </a:cubicBezTo>
                <a:lnTo>
                  <a:pt x="220849" y="167304"/>
                </a:lnTo>
                <a:cubicBezTo>
                  <a:pt x="218663" y="164972"/>
                  <a:pt x="216351" y="162759"/>
                  <a:pt x="213926" y="160679"/>
                </a:cubicBezTo>
                <a:cubicBezTo>
                  <a:pt x="194249" y="143520"/>
                  <a:pt x="165794" y="134940"/>
                  <a:pt x="128561" y="134940"/>
                </a:cubicBezTo>
                <a:cubicBezTo>
                  <a:pt x="106300" y="134665"/>
                  <a:pt x="84179" y="138495"/>
                  <a:pt x="63303" y="146236"/>
                </a:cubicBezTo>
                <a:cubicBezTo>
                  <a:pt x="44978" y="152822"/>
                  <a:pt x="28899" y="164469"/>
                  <a:pt x="16927" y="179826"/>
                </a:cubicBezTo>
                <a:cubicBezTo>
                  <a:pt x="-5533" y="211921"/>
                  <a:pt x="-5652" y="254604"/>
                  <a:pt x="16629" y="286822"/>
                </a:cubicBezTo>
                <a:cubicBezTo>
                  <a:pt x="28332" y="301944"/>
                  <a:pt x="43961" y="313561"/>
                  <a:pt x="61812" y="320412"/>
                </a:cubicBezTo>
                <a:cubicBezTo>
                  <a:pt x="82102" y="328385"/>
                  <a:pt x="103750" y="332324"/>
                  <a:pt x="125546" y="332006"/>
                </a:cubicBezTo>
                <a:cubicBezTo>
                  <a:pt x="163088" y="332006"/>
                  <a:pt x="192162" y="323118"/>
                  <a:pt x="212766" y="305339"/>
                </a:cubicBezTo>
                <a:cubicBezTo>
                  <a:pt x="216914" y="301745"/>
                  <a:pt x="220700" y="297750"/>
                  <a:pt x="224062" y="293414"/>
                </a:cubicBezTo>
                <a:lnTo>
                  <a:pt x="224062" y="325115"/>
                </a:lnTo>
                <a:lnTo>
                  <a:pt x="282430" y="325115"/>
                </a:lnTo>
                <a:lnTo>
                  <a:pt x="282430" y="126195"/>
                </a:lnTo>
                <a:cubicBezTo>
                  <a:pt x="282963" y="106479"/>
                  <a:pt x="278879" y="86911"/>
                  <a:pt x="270505" y="69053"/>
                </a:cubicBezTo>
                <a:cubicBezTo>
                  <a:pt x="263008" y="53752"/>
                  <a:pt x="252146" y="40343"/>
                  <a:pt x="238737" y="29832"/>
                </a:cubicBezTo>
                <a:close/>
                <a:moveTo>
                  <a:pt x="200112" y="271220"/>
                </a:moveTo>
                <a:cubicBezTo>
                  <a:pt x="185050" y="280054"/>
                  <a:pt x="166281" y="284470"/>
                  <a:pt x="143799" y="284470"/>
                </a:cubicBezTo>
                <a:cubicBezTo>
                  <a:pt x="120766" y="284470"/>
                  <a:pt x="101520" y="280054"/>
                  <a:pt x="86060" y="271220"/>
                </a:cubicBezTo>
                <a:cubicBezTo>
                  <a:pt x="70601" y="262385"/>
                  <a:pt x="62972" y="249622"/>
                  <a:pt x="63171" y="232926"/>
                </a:cubicBezTo>
                <a:cubicBezTo>
                  <a:pt x="62481" y="216486"/>
                  <a:pt x="71419" y="201149"/>
                  <a:pt x="86060" y="193639"/>
                </a:cubicBezTo>
                <a:cubicBezTo>
                  <a:pt x="101321" y="185093"/>
                  <a:pt x="120468" y="180810"/>
                  <a:pt x="143501" y="180786"/>
                </a:cubicBezTo>
                <a:cubicBezTo>
                  <a:pt x="166092" y="180786"/>
                  <a:pt x="184865" y="185202"/>
                  <a:pt x="199814" y="194037"/>
                </a:cubicBezTo>
                <a:cubicBezTo>
                  <a:pt x="214178" y="201616"/>
                  <a:pt x="222949" y="216731"/>
                  <a:pt x="222406" y="232960"/>
                </a:cubicBezTo>
                <a:cubicBezTo>
                  <a:pt x="222605" y="249632"/>
                  <a:pt x="215175" y="262385"/>
                  <a:pt x="200112"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42" name="Forma libre: forma 241">
            <a:extLst>
              <a:ext uri="{FF2B5EF4-FFF2-40B4-BE49-F238E27FC236}">
                <a16:creationId xmlns:a16="http://schemas.microsoft.com/office/drawing/2014/main" id="{D6516D9B-1582-1F5A-BA27-607BA548895C}"/>
              </a:ext>
            </a:extLst>
          </xdr:cNvPr>
          <xdr:cNvSpPr/>
        </xdr:nvSpPr>
        <xdr:spPr>
          <a:xfrm>
            <a:off x="4026578" y="3414119"/>
            <a:ext cx="210333" cy="83064"/>
          </a:xfrm>
          <a:custGeom>
            <a:avLst/>
            <a:gdLst>
              <a:gd name="connsiteX0" fmla="*/ 126474 w 210333"/>
              <a:gd name="connsiteY0" fmla="*/ 28275 h 83064"/>
              <a:gd name="connsiteX1" fmla="*/ 112031 w 210333"/>
              <a:gd name="connsiteY1" fmla="*/ 16648 h 83064"/>
              <a:gd name="connsiteX2" fmla="*/ 93547 w 210333"/>
              <a:gd name="connsiteY2" fmla="*/ 5053 h 83064"/>
              <a:gd name="connsiteX3" fmla="*/ 34848 w 210333"/>
              <a:gd name="connsiteY3" fmla="*/ 8830 h 83064"/>
              <a:gd name="connsiteX4" fmla="*/ 9739 w 210333"/>
              <a:gd name="connsiteY4" fmla="*/ 35330 h 83064"/>
              <a:gd name="connsiteX5" fmla="*/ 0 w 210333"/>
              <a:gd name="connsiteY5" fmla="*/ 79918 h 83064"/>
              <a:gd name="connsiteX6" fmla="*/ 50848 w 210333"/>
              <a:gd name="connsiteY6" fmla="*/ 79918 h 83064"/>
              <a:gd name="connsiteX7" fmla="*/ 56181 w 210333"/>
              <a:gd name="connsiteY7" fmla="*/ 56365 h 83064"/>
              <a:gd name="connsiteX8" fmla="*/ 69664 w 210333"/>
              <a:gd name="connsiteY8" fmla="*/ 49144 h 83064"/>
              <a:gd name="connsiteX9" fmla="*/ 83808 w 210333"/>
              <a:gd name="connsiteY9" fmla="*/ 54179 h 83064"/>
              <a:gd name="connsiteX10" fmla="*/ 97920 w 210333"/>
              <a:gd name="connsiteY10" fmla="*/ 66104 h 83064"/>
              <a:gd name="connsiteX11" fmla="*/ 116437 w 210333"/>
              <a:gd name="connsiteY11" fmla="*/ 78030 h 83064"/>
              <a:gd name="connsiteX12" fmla="*/ 143733 w 210333"/>
              <a:gd name="connsiteY12" fmla="*/ 83032 h 83064"/>
              <a:gd name="connsiteX13" fmla="*/ 175434 w 210333"/>
              <a:gd name="connsiteY13" fmla="*/ 74253 h 83064"/>
              <a:gd name="connsiteX14" fmla="*/ 200544 w 210333"/>
              <a:gd name="connsiteY14" fmla="*/ 47587 h 83064"/>
              <a:gd name="connsiteX15" fmla="*/ 210283 w 210333"/>
              <a:gd name="connsiteY15" fmla="*/ 3331 h 83064"/>
              <a:gd name="connsiteX16" fmla="*/ 159434 w 210333"/>
              <a:gd name="connsiteY16" fmla="*/ 3331 h 83064"/>
              <a:gd name="connsiteX17" fmla="*/ 154101 w 210333"/>
              <a:gd name="connsiteY17" fmla="*/ 26254 h 83064"/>
              <a:gd name="connsiteX18" fmla="*/ 140619 w 210333"/>
              <a:gd name="connsiteY18" fmla="*/ 33177 h 83064"/>
              <a:gd name="connsiteX19" fmla="*/ 126474 w 210333"/>
              <a:gd name="connsiteY19" fmla="*/ 28275 h 83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10333" h="83064">
                <a:moveTo>
                  <a:pt x="126474" y="28275"/>
                </a:moveTo>
                <a:cubicBezTo>
                  <a:pt x="122059" y="24939"/>
                  <a:pt x="117242" y="21063"/>
                  <a:pt x="112031" y="16648"/>
                </a:cubicBezTo>
                <a:cubicBezTo>
                  <a:pt x="106394" y="12003"/>
                  <a:pt x="100182" y="8108"/>
                  <a:pt x="93547" y="5053"/>
                </a:cubicBezTo>
                <a:cubicBezTo>
                  <a:pt x="74450" y="-2827"/>
                  <a:pt x="52779" y="-1433"/>
                  <a:pt x="34848" y="8830"/>
                </a:cubicBezTo>
                <a:cubicBezTo>
                  <a:pt x="24172" y="15150"/>
                  <a:pt x="15473" y="24329"/>
                  <a:pt x="9739" y="35330"/>
                </a:cubicBezTo>
                <a:cubicBezTo>
                  <a:pt x="3246" y="47057"/>
                  <a:pt x="0" y="61921"/>
                  <a:pt x="0" y="79918"/>
                </a:cubicBezTo>
                <a:lnTo>
                  <a:pt x="50848" y="79918"/>
                </a:lnTo>
                <a:cubicBezTo>
                  <a:pt x="50848" y="69009"/>
                  <a:pt x="52627" y="61159"/>
                  <a:pt x="56181" y="56365"/>
                </a:cubicBezTo>
                <a:cubicBezTo>
                  <a:pt x="59179" y="51850"/>
                  <a:pt x="64244" y="49137"/>
                  <a:pt x="69664" y="49144"/>
                </a:cubicBezTo>
                <a:cubicBezTo>
                  <a:pt x="74808" y="49190"/>
                  <a:pt x="79790" y="50962"/>
                  <a:pt x="83808" y="54179"/>
                </a:cubicBezTo>
                <a:cubicBezTo>
                  <a:pt x="88224" y="57515"/>
                  <a:pt x="92928" y="61490"/>
                  <a:pt x="97920" y="66104"/>
                </a:cubicBezTo>
                <a:cubicBezTo>
                  <a:pt x="103432" y="71023"/>
                  <a:pt x="109679" y="75045"/>
                  <a:pt x="116437" y="78030"/>
                </a:cubicBezTo>
                <a:cubicBezTo>
                  <a:pt x="125076" y="81624"/>
                  <a:pt x="134381" y="83330"/>
                  <a:pt x="143733" y="83032"/>
                </a:cubicBezTo>
                <a:cubicBezTo>
                  <a:pt x="154893" y="82969"/>
                  <a:pt x="165831" y="79938"/>
                  <a:pt x="175434" y="74253"/>
                </a:cubicBezTo>
                <a:cubicBezTo>
                  <a:pt x="186154" y="67913"/>
                  <a:pt x="194859" y="58668"/>
                  <a:pt x="200544" y="47587"/>
                </a:cubicBezTo>
                <a:cubicBezTo>
                  <a:pt x="207447" y="33883"/>
                  <a:pt x="210796" y="18665"/>
                  <a:pt x="210283" y="3331"/>
                </a:cubicBezTo>
                <a:lnTo>
                  <a:pt x="159434" y="3331"/>
                </a:lnTo>
                <a:cubicBezTo>
                  <a:pt x="159434" y="13799"/>
                  <a:pt x="157656" y="21441"/>
                  <a:pt x="154101" y="26254"/>
                </a:cubicBezTo>
                <a:cubicBezTo>
                  <a:pt x="151030" y="30653"/>
                  <a:pt x="145982" y="33243"/>
                  <a:pt x="140619" y="33177"/>
                </a:cubicBezTo>
                <a:cubicBezTo>
                  <a:pt x="135488" y="33171"/>
                  <a:pt x="130509" y="31445"/>
                  <a:pt x="126474" y="28275"/>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43" name="Forma libre: forma 242">
            <a:extLst>
              <a:ext uri="{FF2B5EF4-FFF2-40B4-BE49-F238E27FC236}">
                <a16:creationId xmlns:a16="http://schemas.microsoft.com/office/drawing/2014/main" id="{6CBA2755-FD82-DF02-96A2-9786711CCB28}"/>
              </a:ext>
            </a:extLst>
          </xdr:cNvPr>
          <xdr:cNvSpPr/>
        </xdr:nvSpPr>
        <xdr:spPr>
          <a:xfrm>
            <a:off x="3988914" y="3537141"/>
            <a:ext cx="273723" cy="325188"/>
          </a:xfrm>
          <a:custGeom>
            <a:avLst/>
            <a:gdLst>
              <a:gd name="connsiteX0" fmla="*/ 216543 w 273723"/>
              <a:gd name="connsiteY0" fmla="*/ 15098 h 325188"/>
              <a:gd name="connsiteX1" fmla="*/ 155658 w 273723"/>
              <a:gd name="connsiteY1" fmla="*/ 25 h 325188"/>
              <a:gd name="connsiteX2" fmla="*/ 94475 w 273723"/>
              <a:gd name="connsiteY2" fmla="*/ 17284 h 325188"/>
              <a:gd name="connsiteX3" fmla="*/ 61349 w 273723"/>
              <a:gd name="connsiteY3" fmla="*/ 53490 h 325188"/>
              <a:gd name="connsiteX4" fmla="*/ 61349 w 273723"/>
              <a:gd name="connsiteY4" fmla="*/ 6220 h 325188"/>
              <a:gd name="connsiteX5" fmla="*/ 0 w 273723"/>
              <a:gd name="connsiteY5" fmla="*/ 6220 h 325188"/>
              <a:gd name="connsiteX6" fmla="*/ 0 w 273723"/>
              <a:gd name="connsiteY6" fmla="*/ 325089 h 325188"/>
              <a:gd name="connsiteX7" fmla="*/ 61515 w 273723"/>
              <a:gd name="connsiteY7" fmla="*/ 325089 h 325188"/>
              <a:gd name="connsiteX8" fmla="*/ 61515 w 273723"/>
              <a:gd name="connsiteY8" fmla="*/ 136272 h 325188"/>
              <a:gd name="connsiteX9" fmla="*/ 83808 w 273723"/>
              <a:gd name="connsiteY9" fmla="*/ 76314 h 325188"/>
              <a:gd name="connsiteX10" fmla="*/ 141248 w 273723"/>
              <a:gd name="connsiteY10" fmla="*/ 54650 h 325188"/>
              <a:gd name="connsiteX11" fmla="*/ 192096 w 273723"/>
              <a:gd name="connsiteY11" fmla="*/ 76016 h 325188"/>
              <a:gd name="connsiteX12" fmla="*/ 211541 w 273723"/>
              <a:gd name="connsiteY12" fmla="*/ 133754 h 325188"/>
              <a:gd name="connsiteX13" fmla="*/ 211541 w 273723"/>
              <a:gd name="connsiteY13" fmla="*/ 325188 h 325188"/>
              <a:gd name="connsiteX14" fmla="*/ 273685 w 273723"/>
              <a:gd name="connsiteY14" fmla="*/ 325188 h 325188"/>
              <a:gd name="connsiteX15" fmla="*/ 273685 w 273723"/>
              <a:gd name="connsiteY15" fmla="*/ 123684 h 325188"/>
              <a:gd name="connsiteX16" fmla="*/ 258315 w 273723"/>
              <a:gd name="connsiteY16" fmla="*/ 58095 h 325188"/>
              <a:gd name="connsiteX17" fmla="*/ 216543 w 273723"/>
              <a:gd name="connsiteY17" fmla="*/ 15098 h 32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73723" h="325188">
                <a:moveTo>
                  <a:pt x="216543" y="15098"/>
                </a:moveTo>
                <a:cubicBezTo>
                  <a:pt x="197933" y="4789"/>
                  <a:pt x="176928" y="-412"/>
                  <a:pt x="155658" y="25"/>
                </a:cubicBezTo>
                <a:cubicBezTo>
                  <a:pt x="134057" y="-8"/>
                  <a:pt x="112873" y="5968"/>
                  <a:pt x="94475" y="17284"/>
                </a:cubicBezTo>
                <a:cubicBezTo>
                  <a:pt x="80307" y="26069"/>
                  <a:pt x="68842" y="38597"/>
                  <a:pt x="61349" y="53490"/>
                </a:cubicBezTo>
                <a:lnTo>
                  <a:pt x="61349" y="6220"/>
                </a:lnTo>
                <a:lnTo>
                  <a:pt x="0" y="6220"/>
                </a:lnTo>
                <a:lnTo>
                  <a:pt x="0" y="325089"/>
                </a:lnTo>
                <a:lnTo>
                  <a:pt x="61515" y="325089"/>
                </a:lnTo>
                <a:lnTo>
                  <a:pt x="61515" y="136272"/>
                </a:lnTo>
                <a:cubicBezTo>
                  <a:pt x="61515" y="110742"/>
                  <a:pt x="68945" y="90757"/>
                  <a:pt x="83808" y="76314"/>
                </a:cubicBezTo>
                <a:cubicBezTo>
                  <a:pt x="98672" y="61871"/>
                  <a:pt x="117819" y="54650"/>
                  <a:pt x="141248" y="54650"/>
                </a:cubicBezTo>
                <a:cubicBezTo>
                  <a:pt x="162141" y="54650"/>
                  <a:pt x="179088" y="61772"/>
                  <a:pt x="192096" y="76016"/>
                </a:cubicBezTo>
                <a:cubicBezTo>
                  <a:pt x="205105" y="90260"/>
                  <a:pt x="211584" y="109506"/>
                  <a:pt x="211541" y="133754"/>
                </a:cubicBezTo>
                <a:lnTo>
                  <a:pt x="211541" y="325188"/>
                </a:lnTo>
                <a:lnTo>
                  <a:pt x="273685" y="325188"/>
                </a:lnTo>
                <a:lnTo>
                  <a:pt x="273685" y="123684"/>
                </a:lnTo>
                <a:cubicBezTo>
                  <a:pt x="274228" y="100870"/>
                  <a:pt x="268938" y="78292"/>
                  <a:pt x="258315" y="58095"/>
                </a:cubicBezTo>
                <a:cubicBezTo>
                  <a:pt x="248695" y="40131"/>
                  <a:pt x="234219" y="25234"/>
                  <a:pt x="216543" y="15098"/>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sp macro="" textlink="">
        <xdr:nvSpPr>
          <xdr:cNvPr id="244" name="Forma libre: forma 243">
            <a:extLst>
              <a:ext uri="{FF2B5EF4-FFF2-40B4-BE49-F238E27FC236}">
                <a16:creationId xmlns:a16="http://schemas.microsoft.com/office/drawing/2014/main" id="{73861A0D-95E3-5029-2D20-CE3E1CF273D4}"/>
              </a:ext>
            </a:extLst>
          </xdr:cNvPr>
          <xdr:cNvSpPr/>
        </xdr:nvSpPr>
        <xdr:spPr>
          <a:xfrm>
            <a:off x="4301158" y="3537148"/>
            <a:ext cx="282476" cy="332023"/>
          </a:xfrm>
          <a:custGeom>
            <a:avLst/>
            <a:gdLst>
              <a:gd name="connsiteX0" fmla="*/ 238704 w 282476"/>
              <a:gd name="connsiteY0" fmla="*/ 29832 h 332023"/>
              <a:gd name="connsiteX1" fmla="*/ 193520 w 282476"/>
              <a:gd name="connsiteY1" fmla="*/ 7241 h 332023"/>
              <a:gd name="connsiteX2" fmla="*/ 139856 w 282476"/>
              <a:gd name="connsiteY2" fmla="*/ 19 h 332023"/>
              <a:gd name="connsiteX3" fmla="*/ 62044 w 282476"/>
              <a:gd name="connsiteY3" fmla="*/ 19166 h 332023"/>
              <a:gd name="connsiteX4" fmla="*/ 10567 w 282476"/>
              <a:gd name="connsiteY4" fmla="*/ 77235 h 332023"/>
              <a:gd name="connsiteX5" fmla="*/ 58897 w 282476"/>
              <a:gd name="connsiteY5" fmla="*/ 104829 h 332023"/>
              <a:gd name="connsiteX6" fmla="*/ 88710 w 282476"/>
              <a:gd name="connsiteY6" fmla="*/ 68391 h 332023"/>
              <a:gd name="connsiteX7" fmla="*/ 138598 w 282476"/>
              <a:gd name="connsiteY7" fmla="*/ 55140 h 332023"/>
              <a:gd name="connsiteX8" fmla="*/ 179707 w 282476"/>
              <a:gd name="connsiteY8" fmla="*/ 62693 h 332023"/>
              <a:gd name="connsiteX9" fmla="*/ 209520 w 282476"/>
              <a:gd name="connsiteY9" fmla="*/ 87173 h 332023"/>
              <a:gd name="connsiteX10" fmla="*/ 220816 w 282476"/>
              <a:gd name="connsiteY10" fmla="*/ 131727 h 332023"/>
              <a:gd name="connsiteX11" fmla="*/ 220816 w 282476"/>
              <a:gd name="connsiteY11" fmla="*/ 167304 h 332023"/>
              <a:gd name="connsiteX12" fmla="*/ 213926 w 282476"/>
              <a:gd name="connsiteY12" fmla="*/ 160679 h 332023"/>
              <a:gd name="connsiteX13" fmla="*/ 128561 w 282476"/>
              <a:gd name="connsiteY13" fmla="*/ 134941 h 332023"/>
              <a:gd name="connsiteX14" fmla="*/ 63303 w 282476"/>
              <a:gd name="connsiteY14" fmla="*/ 146236 h 332023"/>
              <a:gd name="connsiteX15" fmla="*/ 16927 w 282476"/>
              <a:gd name="connsiteY15" fmla="*/ 179826 h 332023"/>
              <a:gd name="connsiteX16" fmla="*/ 16629 w 282476"/>
              <a:gd name="connsiteY16" fmla="*/ 286822 h 332023"/>
              <a:gd name="connsiteX17" fmla="*/ 61812 w 282476"/>
              <a:gd name="connsiteY17" fmla="*/ 320412 h 332023"/>
              <a:gd name="connsiteX18" fmla="*/ 125513 w 282476"/>
              <a:gd name="connsiteY18" fmla="*/ 332006 h 332023"/>
              <a:gd name="connsiteX19" fmla="*/ 212766 w 282476"/>
              <a:gd name="connsiteY19" fmla="*/ 305340 h 332023"/>
              <a:gd name="connsiteX20" fmla="*/ 224062 w 282476"/>
              <a:gd name="connsiteY20" fmla="*/ 293414 h 332023"/>
              <a:gd name="connsiteX21" fmla="*/ 224062 w 282476"/>
              <a:gd name="connsiteY21" fmla="*/ 325116 h 332023"/>
              <a:gd name="connsiteX22" fmla="*/ 282430 w 282476"/>
              <a:gd name="connsiteY22" fmla="*/ 325116 h 332023"/>
              <a:gd name="connsiteX23" fmla="*/ 282430 w 282476"/>
              <a:gd name="connsiteY23" fmla="*/ 126195 h 332023"/>
              <a:gd name="connsiteX24" fmla="*/ 270505 w 282476"/>
              <a:gd name="connsiteY24" fmla="*/ 69053 h 332023"/>
              <a:gd name="connsiteX25" fmla="*/ 238704 w 282476"/>
              <a:gd name="connsiteY25" fmla="*/ 29832 h 332023"/>
              <a:gd name="connsiteX26" fmla="*/ 200013 w 282476"/>
              <a:gd name="connsiteY26" fmla="*/ 271220 h 332023"/>
              <a:gd name="connsiteX27" fmla="*/ 143534 w 282476"/>
              <a:gd name="connsiteY27" fmla="*/ 284470 h 332023"/>
              <a:gd name="connsiteX28" fmla="*/ 86093 w 282476"/>
              <a:gd name="connsiteY28" fmla="*/ 271220 h 332023"/>
              <a:gd name="connsiteX29" fmla="*/ 63137 w 282476"/>
              <a:gd name="connsiteY29" fmla="*/ 232893 h 332023"/>
              <a:gd name="connsiteX30" fmla="*/ 86027 w 282476"/>
              <a:gd name="connsiteY30" fmla="*/ 193639 h 332023"/>
              <a:gd name="connsiteX31" fmla="*/ 143467 w 282476"/>
              <a:gd name="connsiteY31" fmla="*/ 180787 h 332023"/>
              <a:gd name="connsiteX32" fmla="*/ 199947 w 282476"/>
              <a:gd name="connsiteY32" fmla="*/ 194037 h 332023"/>
              <a:gd name="connsiteX33" fmla="*/ 222539 w 282476"/>
              <a:gd name="connsiteY33" fmla="*/ 232960 h 332023"/>
              <a:gd name="connsiteX34" fmla="*/ 200013 w 282476"/>
              <a:gd name="connsiteY34" fmla="*/ 271220 h 332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82476" h="332023">
                <a:moveTo>
                  <a:pt x="238704" y="29832"/>
                </a:moveTo>
                <a:cubicBezTo>
                  <a:pt x="225248" y="19444"/>
                  <a:pt x="209904" y="11772"/>
                  <a:pt x="193520" y="7241"/>
                </a:cubicBezTo>
                <a:cubicBezTo>
                  <a:pt x="176053" y="2358"/>
                  <a:pt x="157993" y="-70"/>
                  <a:pt x="139856" y="19"/>
                </a:cubicBezTo>
                <a:cubicBezTo>
                  <a:pt x="112703" y="-405"/>
                  <a:pt x="85901" y="6191"/>
                  <a:pt x="62044" y="19166"/>
                </a:cubicBezTo>
                <a:cubicBezTo>
                  <a:pt x="38820" y="32151"/>
                  <a:pt x="20673" y="52620"/>
                  <a:pt x="10567" y="77235"/>
                </a:cubicBezTo>
                <a:lnTo>
                  <a:pt x="58897" y="104829"/>
                </a:lnTo>
                <a:cubicBezTo>
                  <a:pt x="64737" y="89840"/>
                  <a:pt x="75175" y="77086"/>
                  <a:pt x="88710" y="68391"/>
                </a:cubicBezTo>
                <a:cubicBezTo>
                  <a:pt x="102292" y="59556"/>
                  <a:pt x="118921" y="55140"/>
                  <a:pt x="138598" y="55140"/>
                </a:cubicBezTo>
                <a:cubicBezTo>
                  <a:pt x="152663" y="54952"/>
                  <a:pt x="166629" y="57519"/>
                  <a:pt x="179707" y="62693"/>
                </a:cubicBezTo>
                <a:cubicBezTo>
                  <a:pt x="191927" y="67592"/>
                  <a:pt x="202335" y="76142"/>
                  <a:pt x="209520" y="87173"/>
                </a:cubicBezTo>
                <a:cubicBezTo>
                  <a:pt x="217073" y="98459"/>
                  <a:pt x="220839" y="113309"/>
                  <a:pt x="220816" y="131727"/>
                </a:cubicBezTo>
                <a:lnTo>
                  <a:pt x="220816" y="167304"/>
                </a:lnTo>
                <a:cubicBezTo>
                  <a:pt x="218650" y="164966"/>
                  <a:pt x="216347" y="162753"/>
                  <a:pt x="213926" y="160679"/>
                </a:cubicBezTo>
                <a:cubicBezTo>
                  <a:pt x="194249" y="143520"/>
                  <a:pt x="165794" y="134941"/>
                  <a:pt x="128561" y="134941"/>
                </a:cubicBezTo>
                <a:cubicBezTo>
                  <a:pt x="106300" y="134666"/>
                  <a:pt x="84179" y="138495"/>
                  <a:pt x="63303" y="146236"/>
                </a:cubicBezTo>
                <a:cubicBezTo>
                  <a:pt x="44971" y="152809"/>
                  <a:pt x="28889" y="164459"/>
                  <a:pt x="16927" y="179826"/>
                </a:cubicBezTo>
                <a:cubicBezTo>
                  <a:pt x="-5532" y="211922"/>
                  <a:pt x="-5652" y="254604"/>
                  <a:pt x="16629" y="286822"/>
                </a:cubicBezTo>
                <a:cubicBezTo>
                  <a:pt x="28325" y="301951"/>
                  <a:pt x="43954" y="313571"/>
                  <a:pt x="61812" y="320412"/>
                </a:cubicBezTo>
                <a:cubicBezTo>
                  <a:pt x="82089" y="328382"/>
                  <a:pt x="103726" y="332317"/>
                  <a:pt x="125513" y="332006"/>
                </a:cubicBezTo>
                <a:cubicBezTo>
                  <a:pt x="163187" y="332006"/>
                  <a:pt x="192271" y="323118"/>
                  <a:pt x="212766" y="305340"/>
                </a:cubicBezTo>
                <a:cubicBezTo>
                  <a:pt x="216914" y="301745"/>
                  <a:pt x="220700" y="297751"/>
                  <a:pt x="224062" y="293414"/>
                </a:cubicBezTo>
                <a:lnTo>
                  <a:pt x="224062" y="325116"/>
                </a:lnTo>
                <a:lnTo>
                  <a:pt x="282430" y="325116"/>
                </a:lnTo>
                <a:lnTo>
                  <a:pt x="282430" y="126195"/>
                </a:lnTo>
                <a:cubicBezTo>
                  <a:pt x="282963" y="106479"/>
                  <a:pt x="278879" y="86911"/>
                  <a:pt x="270505" y="69053"/>
                </a:cubicBezTo>
                <a:cubicBezTo>
                  <a:pt x="262995" y="53749"/>
                  <a:pt x="252123" y="40343"/>
                  <a:pt x="238704" y="29832"/>
                </a:cubicBezTo>
                <a:close/>
                <a:moveTo>
                  <a:pt x="200013" y="271220"/>
                </a:moveTo>
                <a:cubicBezTo>
                  <a:pt x="184931" y="280055"/>
                  <a:pt x="166102" y="284470"/>
                  <a:pt x="143534" y="284470"/>
                </a:cubicBezTo>
                <a:cubicBezTo>
                  <a:pt x="120521" y="284470"/>
                  <a:pt x="101374" y="280055"/>
                  <a:pt x="86093" y="271220"/>
                </a:cubicBezTo>
                <a:cubicBezTo>
                  <a:pt x="70813" y="262385"/>
                  <a:pt x="63160" y="249612"/>
                  <a:pt x="63137" y="232893"/>
                </a:cubicBezTo>
                <a:cubicBezTo>
                  <a:pt x="62462" y="216466"/>
                  <a:pt x="71395" y="201142"/>
                  <a:pt x="86027" y="193639"/>
                </a:cubicBezTo>
                <a:cubicBezTo>
                  <a:pt x="101308" y="185093"/>
                  <a:pt x="120455" y="180810"/>
                  <a:pt x="143467" y="180787"/>
                </a:cubicBezTo>
                <a:cubicBezTo>
                  <a:pt x="166059" y="180787"/>
                  <a:pt x="184884" y="185202"/>
                  <a:pt x="199947" y="194037"/>
                </a:cubicBezTo>
                <a:cubicBezTo>
                  <a:pt x="214310" y="201616"/>
                  <a:pt x="223082" y="216731"/>
                  <a:pt x="222539" y="232960"/>
                </a:cubicBezTo>
                <a:cubicBezTo>
                  <a:pt x="222582" y="249632"/>
                  <a:pt x="215075" y="262385"/>
                  <a:pt x="200013" y="271220"/>
                </a:cubicBezTo>
                <a:close/>
              </a:path>
            </a:pathLst>
          </a:custGeom>
          <a:solidFill>
            <a:srgbClr val="00A443"/>
          </a:solidFill>
          <a:ln w="3312"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457200" algn="l" rtl="0" eaLnBrk="0" fontAlgn="base" hangingPunct="0">
              <a:spcBef>
                <a:spcPct val="0"/>
              </a:spcBef>
              <a:spcAft>
                <a:spcPct val="0"/>
              </a:spcAft>
              <a:defRPr kern="1200">
                <a:solidFill>
                  <a:schemeClr val="tx1"/>
                </a:solidFill>
                <a:latin typeface="Arial" pitchFamily="2" charset="77"/>
                <a:ea typeface="+mn-ea"/>
                <a:cs typeface="+mn-cs"/>
              </a:defRPr>
            </a:lvl2pPr>
            <a:lvl3pPr marL="914400" algn="l" rtl="0" eaLnBrk="0" fontAlgn="base" hangingPunct="0">
              <a:spcBef>
                <a:spcPct val="0"/>
              </a:spcBef>
              <a:spcAft>
                <a:spcPct val="0"/>
              </a:spcAft>
              <a:defRPr kern="1200">
                <a:solidFill>
                  <a:schemeClr val="tx1"/>
                </a:solidFill>
                <a:latin typeface="Arial" pitchFamily="2" charset="77"/>
                <a:ea typeface="+mn-ea"/>
                <a:cs typeface="+mn-cs"/>
              </a:defRPr>
            </a:lvl3pPr>
            <a:lvl4pPr marL="1371600" algn="l" rtl="0" eaLnBrk="0" fontAlgn="base" hangingPunct="0">
              <a:spcBef>
                <a:spcPct val="0"/>
              </a:spcBef>
              <a:spcAft>
                <a:spcPct val="0"/>
              </a:spcAft>
              <a:defRPr kern="1200">
                <a:solidFill>
                  <a:schemeClr val="tx1"/>
                </a:solidFill>
                <a:latin typeface="Arial" pitchFamily="2" charset="77"/>
                <a:ea typeface="+mn-ea"/>
                <a:cs typeface="+mn-cs"/>
              </a:defRPr>
            </a:lvl4pPr>
            <a:lvl5pPr marL="1828800" algn="l" rtl="0" eaLnBrk="0" fontAlgn="base" hangingPunct="0">
              <a:spcBef>
                <a:spcPct val="0"/>
              </a:spcBef>
              <a:spcAft>
                <a:spcPct val="0"/>
              </a:spcAft>
              <a:defRPr kern="1200">
                <a:solidFill>
                  <a:schemeClr val="tx1"/>
                </a:solidFill>
                <a:latin typeface="Arial" pitchFamily="2" charset="77"/>
                <a:ea typeface="+mn-ea"/>
                <a:cs typeface="+mn-cs"/>
              </a:defRPr>
            </a:lvl5pPr>
            <a:lvl6pPr marL="2286000" algn="l" defTabSz="914400" rtl="0" eaLnBrk="1" latinLnBrk="0" hangingPunct="1">
              <a:defRPr kern="1200">
                <a:solidFill>
                  <a:schemeClr val="tx1"/>
                </a:solidFill>
                <a:latin typeface="Arial" pitchFamily="2" charset="77"/>
                <a:ea typeface="+mn-ea"/>
                <a:cs typeface="+mn-cs"/>
              </a:defRPr>
            </a:lvl6pPr>
            <a:lvl7pPr marL="2743200" algn="l" defTabSz="914400" rtl="0" eaLnBrk="1" latinLnBrk="0" hangingPunct="1">
              <a:defRPr kern="1200">
                <a:solidFill>
                  <a:schemeClr val="tx1"/>
                </a:solidFill>
                <a:latin typeface="Arial" pitchFamily="2" charset="77"/>
                <a:ea typeface="+mn-ea"/>
                <a:cs typeface="+mn-cs"/>
              </a:defRPr>
            </a:lvl7pPr>
            <a:lvl8pPr marL="3200400" algn="l" defTabSz="914400" rtl="0" eaLnBrk="1" latinLnBrk="0" hangingPunct="1">
              <a:defRPr kern="1200">
                <a:solidFill>
                  <a:schemeClr val="tx1"/>
                </a:solidFill>
                <a:latin typeface="Arial" pitchFamily="2" charset="77"/>
                <a:ea typeface="+mn-ea"/>
                <a:cs typeface="+mn-cs"/>
              </a:defRPr>
            </a:lvl8pPr>
            <a:lvl9pPr marL="3657600" algn="l" defTabSz="914400" rtl="0" eaLnBrk="1" latinLnBrk="0" hangingPunct="1">
              <a:defRPr kern="1200">
                <a:solidFill>
                  <a:schemeClr val="tx1"/>
                </a:solidFill>
                <a:latin typeface="Arial" pitchFamily="2" charset="77"/>
                <a:ea typeface="+mn-ea"/>
                <a:cs typeface="+mn-cs"/>
              </a:defRPr>
            </a:lvl9pPr>
          </a:lstStyle>
          <a:p>
            <a:endParaRPr lang="es-E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7</xdr:col>
      <xdr:colOff>514351</xdr:colOff>
      <xdr:row>24</xdr:row>
      <xdr:rowOff>91441</xdr:rowOff>
    </xdr:to>
    <xdr:pic>
      <xdr:nvPicPr>
        <xdr:cNvPr id="2" name="Imagen 1">
          <a:extLst>
            <a:ext uri="{FF2B5EF4-FFF2-40B4-BE49-F238E27FC236}">
              <a16:creationId xmlns:a16="http://schemas.microsoft.com/office/drawing/2014/main" id="{CA7E7F9B-EC59-81FF-EC2D-2BBDEAEBFBCD}"/>
            </a:ext>
          </a:extLst>
        </xdr:cNvPr>
        <xdr:cNvPicPr>
          <a:picLocks noChangeAspect="1"/>
        </xdr:cNvPicPr>
      </xdr:nvPicPr>
      <xdr:blipFill>
        <a:blip xmlns:r="http://schemas.openxmlformats.org/officeDocument/2006/relationships" r:embed="rId1"/>
        <a:stretch>
          <a:fillRect/>
        </a:stretch>
      </xdr:blipFill>
      <xdr:spPr>
        <a:xfrm>
          <a:off x="790576" y="342901"/>
          <a:ext cx="5257800" cy="3863340"/>
        </a:xfrm>
        <a:prstGeom prst="rect">
          <a:avLst/>
        </a:prstGeom>
      </xdr:spPr>
    </xdr:pic>
    <xdr:clientData/>
  </xdr:twoCellAnchor>
  <xdr:twoCellAnchor editAs="oneCell">
    <xdr:from>
      <xdr:col>7</xdr:col>
      <xdr:colOff>771525</xdr:colOff>
      <xdr:row>1</xdr:row>
      <xdr:rowOff>123825</xdr:rowOff>
    </xdr:from>
    <xdr:to>
      <xdr:col>14</xdr:col>
      <xdr:colOff>643890</xdr:colOff>
      <xdr:row>24</xdr:row>
      <xdr:rowOff>53340</xdr:rowOff>
    </xdr:to>
    <xdr:pic>
      <xdr:nvPicPr>
        <xdr:cNvPr id="3" name="Imagen 2">
          <a:extLst>
            <a:ext uri="{FF2B5EF4-FFF2-40B4-BE49-F238E27FC236}">
              <a16:creationId xmlns:a16="http://schemas.microsoft.com/office/drawing/2014/main" id="{CBF3BA39-CE9E-0155-AD52-0643B59D9047}"/>
            </a:ext>
          </a:extLst>
        </xdr:cNvPr>
        <xdr:cNvPicPr>
          <a:picLocks noChangeAspect="1"/>
        </xdr:cNvPicPr>
      </xdr:nvPicPr>
      <xdr:blipFill>
        <a:blip xmlns:r="http://schemas.openxmlformats.org/officeDocument/2006/relationships" r:embed="rId2"/>
        <a:stretch>
          <a:fillRect/>
        </a:stretch>
      </xdr:blipFill>
      <xdr:spPr>
        <a:xfrm>
          <a:off x="6305550" y="295275"/>
          <a:ext cx="5406390" cy="3872865"/>
        </a:xfrm>
        <a:prstGeom prst="rect">
          <a:avLst/>
        </a:prstGeom>
      </xdr:spPr>
    </xdr:pic>
    <xdr:clientData/>
  </xdr:twoCellAnchor>
  <xdr:twoCellAnchor editAs="oneCell">
    <xdr:from>
      <xdr:col>15</xdr:col>
      <xdr:colOff>91441</xdr:colOff>
      <xdr:row>1</xdr:row>
      <xdr:rowOff>114301</xdr:rowOff>
    </xdr:from>
    <xdr:to>
      <xdr:col>21</xdr:col>
      <xdr:colOff>415291</xdr:colOff>
      <xdr:row>24</xdr:row>
      <xdr:rowOff>123133</xdr:rowOff>
    </xdr:to>
    <xdr:pic>
      <xdr:nvPicPr>
        <xdr:cNvPr id="5" name="Imagen 4">
          <a:extLst>
            <a:ext uri="{FF2B5EF4-FFF2-40B4-BE49-F238E27FC236}">
              <a16:creationId xmlns:a16="http://schemas.microsoft.com/office/drawing/2014/main" id="{62546DC6-8157-4283-4130-98517F2DC7E4}"/>
            </a:ext>
          </a:extLst>
        </xdr:cNvPr>
        <xdr:cNvPicPr>
          <a:picLocks noChangeAspect="1"/>
        </xdr:cNvPicPr>
      </xdr:nvPicPr>
      <xdr:blipFill>
        <a:blip xmlns:r="http://schemas.openxmlformats.org/officeDocument/2006/relationships" r:embed="rId3"/>
        <a:stretch>
          <a:fillRect/>
        </a:stretch>
      </xdr:blipFill>
      <xdr:spPr>
        <a:xfrm>
          <a:off x="11950066" y="285751"/>
          <a:ext cx="5067300" cy="3952182"/>
        </a:xfrm>
        <a:prstGeom prst="rect">
          <a:avLst/>
        </a:prstGeom>
      </xdr:spPr>
    </xdr:pic>
    <xdr:clientData/>
  </xdr:twoCellAnchor>
  <xdr:twoCellAnchor editAs="oneCell">
    <xdr:from>
      <xdr:col>3</xdr:col>
      <xdr:colOff>43815</xdr:colOff>
      <xdr:row>26</xdr:row>
      <xdr:rowOff>57150</xdr:rowOff>
    </xdr:from>
    <xdr:to>
      <xdr:col>14</xdr:col>
      <xdr:colOff>691515</xdr:colOff>
      <xdr:row>49</xdr:row>
      <xdr:rowOff>53340</xdr:rowOff>
    </xdr:to>
    <xdr:pic>
      <xdr:nvPicPr>
        <xdr:cNvPr id="6" name="Imagen 5">
          <a:extLst>
            <a:ext uri="{FF2B5EF4-FFF2-40B4-BE49-F238E27FC236}">
              <a16:creationId xmlns:a16="http://schemas.microsoft.com/office/drawing/2014/main" id="{72565FDC-A40D-63F5-AE8E-D49A02F0BFEA}"/>
            </a:ext>
          </a:extLst>
        </xdr:cNvPr>
        <xdr:cNvPicPr>
          <a:picLocks noChangeAspect="1"/>
        </xdr:cNvPicPr>
      </xdr:nvPicPr>
      <xdr:blipFill>
        <a:blip xmlns:r="http://schemas.openxmlformats.org/officeDocument/2006/relationships" r:embed="rId4"/>
        <a:stretch>
          <a:fillRect/>
        </a:stretch>
      </xdr:blipFill>
      <xdr:spPr>
        <a:xfrm>
          <a:off x="2415540" y="4514850"/>
          <a:ext cx="9344025" cy="3939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732310</xdr:colOff>
      <xdr:row>31</xdr:row>
      <xdr:rowOff>143294</xdr:rowOff>
    </xdr:to>
    <xdr:pic>
      <xdr:nvPicPr>
        <xdr:cNvPr id="2" name="Imagen 1">
          <a:extLst>
            <a:ext uri="{FF2B5EF4-FFF2-40B4-BE49-F238E27FC236}">
              <a16:creationId xmlns:a16="http://schemas.microsoft.com/office/drawing/2014/main" id="{15DCA159-4E65-81EF-6414-8445D79E6D01}"/>
            </a:ext>
          </a:extLst>
        </xdr:cNvPr>
        <xdr:cNvPicPr>
          <a:picLocks noChangeAspect="1"/>
        </xdr:cNvPicPr>
      </xdr:nvPicPr>
      <xdr:blipFill>
        <a:blip xmlns:r="http://schemas.openxmlformats.org/officeDocument/2006/relationships" r:embed="rId1"/>
        <a:stretch>
          <a:fillRect/>
        </a:stretch>
      </xdr:blipFill>
      <xdr:spPr>
        <a:xfrm>
          <a:off x="762000" y="323850"/>
          <a:ext cx="9114310" cy="4839119"/>
        </a:xfrm>
        <a:prstGeom prst="rect">
          <a:avLst/>
        </a:prstGeom>
      </xdr:spPr>
    </xdr:pic>
    <xdr:clientData/>
  </xdr:twoCellAnchor>
  <xdr:twoCellAnchor editAs="oneCell">
    <xdr:from>
      <xdr:col>14</xdr:col>
      <xdr:colOff>0</xdr:colOff>
      <xdr:row>2</xdr:row>
      <xdr:rowOff>0</xdr:rowOff>
    </xdr:from>
    <xdr:to>
      <xdr:col>26</xdr:col>
      <xdr:colOff>23654</xdr:colOff>
      <xdr:row>31</xdr:row>
      <xdr:rowOff>143294</xdr:rowOff>
    </xdr:to>
    <xdr:pic>
      <xdr:nvPicPr>
        <xdr:cNvPr id="3" name="Imagen 2">
          <a:extLst>
            <a:ext uri="{FF2B5EF4-FFF2-40B4-BE49-F238E27FC236}">
              <a16:creationId xmlns:a16="http://schemas.microsoft.com/office/drawing/2014/main" id="{68C320C9-42BD-4A47-5CB4-C83A0696CA01}"/>
            </a:ext>
          </a:extLst>
        </xdr:cNvPr>
        <xdr:cNvPicPr>
          <a:picLocks noChangeAspect="1"/>
        </xdr:cNvPicPr>
      </xdr:nvPicPr>
      <xdr:blipFill>
        <a:blip xmlns:r="http://schemas.openxmlformats.org/officeDocument/2006/relationships" r:embed="rId2"/>
        <a:stretch>
          <a:fillRect/>
        </a:stretch>
      </xdr:blipFill>
      <xdr:spPr>
        <a:xfrm>
          <a:off x="10668000" y="323850"/>
          <a:ext cx="9167654" cy="4839119"/>
        </a:xfrm>
        <a:prstGeom prst="rect">
          <a:avLst/>
        </a:prstGeom>
      </xdr:spPr>
    </xdr:pic>
    <xdr:clientData/>
  </xdr:twoCellAnchor>
  <xdr:twoCellAnchor editAs="oneCell">
    <xdr:from>
      <xdr:col>6</xdr:col>
      <xdr:colOff>0</xdr:colOff>
      <xdr:row>36</xdr:row>
      <xdr:rowOff>0</xdr:rowOff>
    </xdr:from>
    <xdr:to>
      <xdr:col>17</xdr:col>
      <xdr:colOff>739930</xdr:colOff>
      <xdr:row>65</xdr:row>
      <xdr:rowOff>120432</xdr:rowOff>
    </xdr:to>
    <xdr:pic>
      <xdr:nvPicPr>
        <xdr:cNvPr id="4" name="Imagen 3">
          <a:extLst>
            <a:ext uri="{FF2B5EF4-FFF2-40B4-BE49-F238E27FC236}">
              <a16:creationId xmlns:a16="http://schemas.microsoft.com/office/drawing/2014/main" id="{AC1DA6D6-A545-6F50-C9F1-5D3D0800C15E}"/>
            </a:ext>
          </a:extLst>
        </xdr:cNvPr>
        <xdr:cNvPicPr>
          <a:picLocks noChangeAspect="1"/>
        </xdr:cNvPicPr>
      </xdr:nvPicPr>
      <xdr:blipFill>
        <a:blip xmlns:r="http://schemas.openxmlformats.org/officeDocument/2006/relationships" r:embed="rId3"/>
        <a:stretch>
          <a:fillRect/>
        </a:stretch>
      </xdr:blipFill>
      <xdr:spPr>
        <a:xfrm>
          <a:off x="4572000" y="5829300"/>
          <a:ext cx="9121930" cy="4816257"/>
        </a:xfrm>
        <a:prstGeom prst="rect">
          <a:avLst/>
        </a:prstGeom>
      </xdr:spPr>
    </xdr:pic>
    <xdr:clientData/>
  </xdr:twoCellAnchor>
  <xdr:twoCellAnchor editAs="oneCell">
    <xdr:from>
      <xdr:col>6</xdr:col>
      <xdr:colOff>0</xdr:colOff>
      <xdr:row>69</xdr:row>
      <xdr:rowOff>0</xdr:rowOff>
    </xdr:from>
    <xdr:to>
      <xdr:col>20</xdr:col>
      <xdr:colOff>342900</xdr:colOff>
      <xdr:row>106</xdr:row>
      <xdr:rowOff>47625</xdr:rowOff>
    </xdr:to>
    <xdr:pic>
      <xdr:nvPicPr>
        <xdr:cNvPr id="5" name="Imagen 4">
          <a:extLst>
            <a:ext uri="{FF2B5EF4-FFF2-40B4-BE49-F238E27FC236}">
              <a16:creationId xmlns:a16="http://schemas.microsoft.com/office/drawing/2014/main" id="{EE3DD765-3335-8055-AF2B-7D2C25403EB9}"/>
            </a:ext>
          </a:extLst>
        </xdr:cNvPr>
        <xdr:cNvPicPr>
          <a:picLocks noChangeAspect="1"/>
        </xdr:cNvPicPr>
      </xdr:nvPicPr>
      <xdr:blipFill>
        <a:blip xmlns:r="http://schemas.openxmlformats.org/officeDocument/2006/relationships" r:embed="rId4"/>
        <a:stretch>
          <a:fillRect/>
        </a:stretch>
      </xdr:blipFill>
      <xdr:spPr>
        <a:xfrm>
          <a:off x="4572000" y="11172825"/>
          <a:ext cx="11010900" cy="6038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1201400" cy="3790950"/>
    <xdr:pic>
      <xdr:nvPicPr>
        <xdr:cNvPr id="2" name="image3.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22</xdr:row>
      <xdr:rowOff>-200025</xdr:rowOff>
    </xdr:from>
    <xdr:ext cx="11572875" cy="3886200"/>
    <xdr:pic>
      <xdr:nvPicPr>
        <xdr:cNvPr id="3" name="image2.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41</xdr:row>
      <xdr:rowOff>200025</xdr:rowOff>
    </xdr:from>
    <xdr:ext cx="11201400" cy="5419725"/>
    <xdr:pic>
      <xdr:nvPicPr>
        <xdr:cNvPr id="4" name="image1.png" title="Imagen">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uber\Downloads\Precios-Residencial-25052026-VP-MAYORISTA.xlsm" TargetMode="External"/><Relationship Id="rId1" Type="http://schemas.openxmlformats.org/officeDocument/2006/relationships/externalLinkPath" Target="Precios-Residencial-25052026-VP-MAYORIS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05.2026_RES"/>
      <sheetName val="25.05.2026_PENINSULA"/>
      <sheetName val="25.05.26_CANARIAS"/>
      <sheetName val="WEB_CON DTO SIN IMP"/>
      <sheetName val="WEB_SIN DTO CON IMP"/>
      <sheetName val="19.04.23_Tarifas PLAN"/>
      <sheetName val="01.02.26_Precios SVA"/>
      <sheetName val="CAMPAÑAS"/>
      <sheetName val="Seguimiento actualiz."/>
      <sheetName val="MAESTRO ELECTRICIDAD"/>
      <sheetName val="MAESTRO GAS"/>
    </sheetNames>
    <sheetDataSet>
      <sheetData sheetId="0"/>
      <sheetData sheetId="1"/>
      <sheetData sheetId="2"/>
      <sheetData sheetId="3"/>
      <sheetData sheetId="4"/>
      <sheetData sheetId="5"/>
      <sheetData sheetId="6"/>
      <sheetData sheetId="7"/>
      <sheetData sheetId="8"/>
      <sheetData sheetId="9">
        <row r="1">
          <cell r="B1" t="str">
            <v>Código Producto</v>
          </cell>
          <cell r="C1" t="str">
            <v>Producto</v>
          </cell>
          <cell r="D1" t="str">
            <v>Tarifa ATR</v>
          </cell>
          <cell r="E1" t="str">
            <v>Tipo de oferta</v>
          </cell>
          <cell r="F1" t="str">
            <v>Energía P1</v>
          </cell>
          <cell r="G1" t="str">
            <v>Energía P2</v>
          </cell>
          <cell r="H1" t="str">
            <v>Energía P3</v>
          </cell>
          <cell r="I1" t="str">
            <v>Energía P4</v>
          </cell>
          <cell r="J1" t="str">
            <v>Energía P5</v>
          </cell>
          <cell r="K1" t="str">
            <v>Energía P6</v>
          </cell>
          <cell r="L1" t="str">
            <v>Potencia P1</v>
          </cell>
          <cell r="M1" t="str">
            <v>Potencia P2</v>
          </cell>
        </row>
        <row r="2">
          <cell r="B2" t="str">
            <v>E0001</v>
          </cell>
          <cell r="C2" t="str">
            <v>Tarifa Por Uso Luz</v>
          </cell>
          <cell r="D2" t="str">
            <v>2.0TD</v>
          </cell>
          <cell r="E2" t="str">
            <v>C - Captación</v>
          </cell>
          <cell r="F2">
            <v>0.112</v>
          </cell>
          <cell r="G2">
            <v>0</v>
          </cell>
          <cell r="H2">
            <v>0</v>
          </cell>
          <cell r="I2">
            <v>0</v>
          </cell>
          <cell r="J2">
            <v>0</v>
          </cell>
          <cell r="K2">
            <v>0</v>
          </cell>
          <cell r="L2">
            <v>3.7421509999999998</v>
          </cell>
          <cell r="M2">
            <v>1.8725240000000001</v>
          </cell>
        </row>
        <row r="3">
          <cell r="B3" t="str">
            <v>E0003</v>
          </cell>
          <cell r="C3" t="str">
            <v>Tarifa Plana Luz</v>
          </cell>
          <cell r="D3" t="str">
            <v>2.0TD</v>
          </cell>
          <cell r="E3" t="str">
            <v>C - Captación</v>
          </cell>
          <cell r="F3">
            <v>0.14086799999999999</v>
          </cell>
          <cell r="G3">
            <v>0</v>
          </cell>
          <cell r="H3">
            <v>0</v>
          </cell>
          <cell r="I3">
            <v>0</v>
          </cell>
          <cell r="J3">
            <v>0</v>
          </cell>
          <cell r="K3">
            <v>0</v>
          </cell>
          <cell r="L3">
            <v>3.7421509999999998</v>
          </cell>
          <cell r="M3">
            <v>1.1356630000000001</v>
          </cell>
        </row>
        <row r="4">
          <cell r="B4" t="str">
            <v>E0004</v>
          </cell>
          <cell r="C4" t="str">
            <v>Tarifa Noche Luz ECO</v>
          </cell>
          <cell r="D4" t="str">
            <v>2.0TD</v>
          </cell>
          <cell r="E4" t="str">
            <v>C - Captación</v>
          </cell>
          <cell r="F4">
            <v>0.17369999999999999</v>
          </cell>
          <cell r="G4">
            <v>0.1052</v>
          </cell>
          <cell r="H4">
            <v>8.09E-2</v>
          </cell>
          <cell r="I4">
            <v>0</v>
          </cell>
          <cell r="J4">
            <v>0</v>
          </cell>
          <cell r="K4">
            <v>0</v>
          </cell>
          <cell r="L4">
            <v>3.7421509999999998</v>
          </cell>
          <cell r="M4">
            <v>1.8725240000000001</v>
          </cell>
        </row>
        <row r="5">
          <cell r="B5" t="str">
            <v>E0005</v>
          </cell>
          <cell r="C5" t="str">
            <v>Tarifa Loyal Luz</v>
          </cell>
          <cell r="D5" t="str">
            <v>2.0TD</v>
          </cell>
          <cell r="E5" t="str">
            <v>C - Captación</v>
          </cell>
          <cell r="F5">
            <v>9.6180000000000002E-2</v>
          </cell>
          <cell r="G5">
            <v>0</v>
          </cell>
          <cell r="H5">
            <v>0</v>
          </cell>
          <cell r="I5">
            <v>0</v>
          </cell>
          <cell r="J5">
            <v>0</v>
          </cell>
          <cell r="K5">
            <v>0</v>
          </cell>
          <cell r="L5">
            <v>3.7421509999999998</v>
          </cell>
          <cell r="M5">
            <v>1.591663</v>
          </cell>
        </row>
      </sheetData>
      <sheetData sheetId="10">
        <row r="1">
          <cell r="F1" t="str">
            <v>Precio T.Variable</v>
          </cell>
          <cell r="G1" t="str">
            <v>Precio T.Fijo</v>
          </cell>
          <cell r="H1" t="str">
            <v>Codificación</v>
          </cell>
        </row>
        <row r="2">
          <cell r="F2">
            <v>7.9533000000000006E-2</v>
          </cell>
          <cell r="G2">
            <v>5.1508089999999997</v>
          </cell>
          <cell r="H2" t="str">
            <v>G0001RL.1</v>
          </cell>
        </row>
        <row r="3">
          <cell r="F3">
            <v>7.7434000000000003E-2</v>
          </cell>
          <cell r="G3">
            <v>9.1498019999999993</v>
          </cell>
          <cell r="H3" t="str">
            <v>G0001RL.2</v>
          </cell>
        </row>
        <row r="4">
          <cell r="F4">
            <v>7.3993000000000003E-2</v>
          </cell>
          <cell r="G4">
            <v>19.759737999999999</v>
          </cell>
          <cell r="H4" t="str">
            <v>G0001RL.3</v>
          </cell>
        </row>
        <row r="5">
          <cell r="F5">
            <v>7.9533000000000006E-2</v>
          </cell>
          <cell r="G5">
            <v>5.1508089999999997</v>
          </cell>
          <cell r="H5" t="str">
            <v>G0002RL.1</v>
          </cell>
        </row>
        <row r="6">
          <cell r="F6">
            <v>7.7434000000000003E-2</v>
          </cell>
          <cell r="G6">
            <v>9.1498019999999993</v>
          </cell>
          <cell r="H6" t="str">
            <v>G0002RL.2</v>
          </cell>
        </row>
        <row r="7">
          <cell r="F7">
            <v>7.3993000000000003E-2</v>
          </cell>
          <cell r="G7">
            <v>19.759737999999999</v>
          </cell>
          <cell r="H7" t="str">
            <v>G0002RL.3</v>
          </cell>
        </row>
        <row r="8">
          <cell r="F8">
            <v>7.9533000000000006E-2</v>
          </cell>
          <cell r="G8">
            <v>5.1508089999999997</v>
          </cell>
          <cell r="H8" t="str">
            <v>G0003RL.1</v>
          </cell>
        </row>
        <row r="9">
          <cell r="F9">
            <v>7.7434000000000003E-2</v>
          </cell>
          <cell r="G9">
            <v>9.1498019999999993</v>
          </cell>
          <cell r="H9" t="str">
            <v>G0003RL.2</v>
          </cell>
        </row>
        <row r="10">
          <cell r="F10">
            <v>7.3993000000000003E-2</v>
          </cell>
          <cell r="G10">
            <v>19.759737999999999</v>
          </cell>
          <cell r="H10" t="str">
            <v>G0003RL.3</v>
          </cell>
        </row>
        <row r="11">
          <cell r="F11">
            <v>6.8000000000000005E-2</v>
          </cell>
          <cell r="G11">
            <v>7.2</v>
          </cell>
          <cell r="H11" t="str">
            <v>G0004RL.1</v>
          </cell>
        </row>
        <row r="12">
          <cell r="F12">
            <v>6.5901000000000001E-2</v>
          </cell>
          <cell r="G12">
            <v>11.198993</v>
          </cell>
          <cell r="H12" t="str">
            <v>G0004RL.2</v>
          </cell>
        </row>
        <row r="13">
          <cell r="F13">
            <v>6.2460000000000002E-2</v>
          </cell>
          <cell r="G13">
            <v>21.808928999999999</v>
          </cell>
          <cell r="H13" t="str">
            <v>G0004RL.3</v>
          </cell>
        </row>
        <row r="14">
          <cell r="F14">
            <v>7.9533000000000006E-2</v>
          </cell>
          <cell r="G14">
            <v>5.1508089999999997</v>
          </cell>
          <cell r="H14" t="str">
            <v>G0005RL.1</v>
          </cell>
        </row>
        <row r="15">
          <cell r="F15">
            <v>7.7434000000000003E-2</v>
          </cell>
          <cell r="G15">
            <v>9.1498019999999993</v>
          </cell>
          <cell r="H15" t="str">
            <v>G0005RL.2</v>
          </cell>
        </row>
        <row r="16">
          <cell r="F16">
            <v>7.3993000000000003E-2</v>
          </cell>
          <cell r="G16">
            <v>19.759737999999999</v>
          </cell>
          <cell r="H16" t="str">
            <v>G0005RL.3</v>
          </cell>
        </row>
      </sheetData>
    </sheetDataSet>
  </externalBook>
</externalLink>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4:AG133"/>
  <sheetViews>
    <sheetView topLeftCell="A93" workbookViewId="0">
      <selection activeCell="H123" sqref="H123"/>
    </sheetView>
  </sheetViews>
  <sheetFormatPr baseColWidth="10" defaultColWidth="11.5546875" defaultRowHeight="13.2"/>
  <cols>
    <col min="1" max="1" width="11.5546875" style="7"/>
    <col min="2" max="2" width="34.5546875" style="7" customWidth="1"/>
    <col min="3" max="3" width="20.6640625" style="7" bestFit="1" customWidth="1"/>
    <col min="4" max="4" width="12.88671875" style="7" bestFit="1" customWidth="1"/>
    <col min="5" max="5" width="21.44140625" style="7" bestFit="1" customWidth="1"/>
    <col min="6" max="6" width="21.44140625" style="7" customWidth="1"/>
    <col min="7" max="7" width="18" style="7" customWidth="1"/>
    <col min="8" max="8" width="13.88671875" style="7" bestFit="1" customWidth="1"/>
    <col min="9" max="9" width="22.44140625" style="7" customWidth="1"/>
    <col min="10" max="10" width="16.6640625" style="7" customWidth="1"/>
    <col min="11" max="16384" width="11.5546875" style="7"/>
  </cols>
  <sheetData>
    <row r="4" spans="2:8" ht="13.8">
      <c r="B4" s="301" t="s">
        <v>271</v>
      </c>
      <c r="C4" s="301"/>
      <c r="D4" s="301"/>
      <c r="E4" s="301"/>
      <c r="F4" s="6"/>
      <c r="H4" s="8" t="s">
        <v>0</v>
      </c>
    </row>
    <row r="5" spans="2:8" ht="13.8">
      <c r="B5" s="9" t="s">
        <v>1</v>
      </c>
      <c r="C5" s="9" t="s">
        <v>2</v>
      </c>
      <c r="D5" s="9" t="s">
        <v>3</v>
      </c>
      <c r="E5" s="9" t="s">
        <v>4</v>
      </c>
      <c r="F5" s="277"/>
      <c r="H5" s="7" t="s">
        <v>405</v>
      </c>
    </row>
    <row r="6" spans="2:8" ht="13.8">
      <c r="B6" s="7" t="s">
        <v>5</v>
      </c>
      <c r="C6" s="10">
        <v>0.141875</v>
      </c>
      <c r="D6" s="11">
        <v>0.1</v>
      </c>
      <c r="E6" s="12">
        <f t="shared" ref="E6:E12" si="0">C6*(1-D6)</f>
        <v>0.12768750000000001</v>
      </c>
      <c r="F6" s="13"/>
      <c r="H6" s="7" t="s">
        <v>406</v>
      </c>
    </row>
    <row r="7" spans="2:8" ht="13.8">
      <c r="B7" s="7" t="s">
        <v>6</v>
      </c>
      <c r="C7" s="10">
        <v>0.141875</v>
      </c>
      <c r="D7" s="11">
        <v>0.1</v>
      </c>
      <c r="E7" s="12">
        <f t="shared" si="0"/>
        <v>0.12768750000000001</v>
      </c>
      <c r="F7" s="13"/>
    </row>
    <row r="8" spans="2:8" ht="13.8">
      <c r="B8" s="7" t="s">
        <v>7</v>
      </c>
      <c r="C8" s="10">
        <v>0.141875</v>
      </c>
      <c r="D8" s="11">
        <v>0.13</v>
      </c>
      <c r="E8" s="12">
        <f t="shared" si="0"/>
        <v>0.12343125000000001</v>
      </c>
      <c r="F8" s="13"/>
    </row>
    <row r="9" spans="2:8" ht="13.8">
      <c r="B9" s="7" t="s">
        <v>8</v>
      </c>
      <c r="C9" s="10">
        <v>0.141875</v>
      </c>
      <c r="D9" s="11">
        <v>0.13</v>
      </c>
      <c r="E9" s="12">
        <f t="shared" si="0"/>
        <v>0.12343125000000001</v>
      </c>
      <c r="F9" s="13"/>
    </row>
    <row r="10" spans="2:8" ht="13.8">
      <c r="B10" s="7" t="s">
        <v>9</v>
      </c>
      <c r="C10" s="10">
        <v>0.141875</v>
      </c>
      <c r="D10" s="11">
        <v>0.1</v>
      </c>
      <c r="E10" s="12">
        <f t="shared" si="0"/>
        <v>0.12768750000000001</v>
      </c>
      <c r="F10" s="13"/>
    </row>
    <row r="11" spans="2:8" ht="13.8">
      <c r="B11" s="7" t="s">
        <v>10</v>
      </c>
      <c r="C11" s="10">
        <v>0.141875</v>
      </c>
      <c r="D11" s="11">
        <v>0.1</v>
      </c>
      <c r="E11" s="12">
        <f t="shared" si="0"/>
        <v>0.12768750000000001</v>
      </c>
      <c r="F11" s="13"/>
    </row>
    <row r="12" spans="2:8" ht="13.8">
      <c r="B12" s="7" t="s">
        <v>11</v>
      </c>
      <c r="C12" s="10">
        <v>0.141875</v>
      </c>
      <c r="D12" s="11">
        <v>0.13</v>
      </c>
      <c r="E12" s="12">
        <f t="shared" si="0"/>
        <v>0.12343125000000001</v>
      </c>
      <c r="F12" s="13"/>
    </row>
    <row r="14" spans="2:8" ht="13.8">
      <c r="B14" s="301" t="s">
        <v>272</v>
      </c>
      <c r="C14" s="301"/>
      <c r="D14" s="301"/>
      <c r="E14" s="301"/>
      <c r="F14" s="276"/>
      <c r="G14" s="6"/>
      <c r="H14" s="8" t="s">
        <v>0</v>
      </c>
    </row>
    <row r="15" spans="2:8" ht="13.8">
      <c r="B15" s="9" t="s">
        <v>1</v>
      </c>
      <c r="C15" s="9" t="s">
        <v>2</v>
      </c>
      <c r="D15" s="9" t="s">
        <v>3</v>
      </c>
      <c r="E15" s="9" t="s">
        <v>4</v>
      </c>
      <c r="F15" s="6" t="s">
        <v>12</v>
      </c>
      <c r="G15" s="6"/>
      <c r="H15" s="7" t="s">
        <v>405</v>
      </c>
    </row>
    <row r="16" spans="2:8" ht="13.8">
      <c r="B16" s="7" t="s">
        <v>5</v>
      </c>
      <c r="C16" s="10">
        <v>0.141875</v>
      </c>
      <c r="D16" s="11">
        <v>0.1</v>
      </c>
      <c r="E16" s="12">
        <f t="shared" ref="E16:E22" si="1">C16*(1-D16)</f>
        <v>0.12768750000000001</v>
      </c>
      <c r="F16" s="14" t="s">
        <v>13</v>
      </c>
      <c r="G16" s="13"/>
      <c r="H16" s="7" t="s">
        <v>406</v>
      </c>
    </row>
    <row r="17" spans="1:33" ht="13.8">
      <c r="B17" s="7" t="s">
        <v>6</v>
      </c>
      <c r="C17" s="10">
        <v>0.141875</v>
      </c>
      <c r="D17" s="11">
        <v>0.1</v>
      </c>
      <c r="E17" s="12">
        <f t="shared" si="1"/>
        <v>0.12768750000000001</v>
      </c>
      <c r="F17" s="14" t="s">
        <v>13</v>
      </c>
      <c r="G17" s="13"/>
    </row>
    <row r="18" spans="1:33" ht="13.8">
      <c r="B18" s="7" t="s">
        <v>7</v>
      </c>
      <c r="C18" s="10">
        <v>0.141875</v>
      </c>
      <c r="D18" s="11">
        <v>0.13</v>
      </c>
      <c r="E18" s="12">
        <f t="shared" si="1"/>
        <v>0.12343125000000001</v>
      </c>
      <c r="F18" s="14" t="s">
        <v>13</v>
      </c>
      <c r="G18" s="13"/>
    </row>
    <row r="19" spans="1:33" ht="13.8">
      <c r="B19" s="7" t="s">
        <v>8</v>
      </c>
      <c r="C19" s="10">
        <v>0.141875</v>
      </c>
      <c r="D19" s="11">
        <v>0.13</v>
      </c>
      <c r="E19" s="12">
        <f t="shared" si="1"/>
        <v>0.12343125000000001</v>
      </c>
      <c r="F19" s="14" t="s">
        <v>13</v>
      </c>
      <c r="G19" s="13"/>
    </row>
    <row r="20" spans="1:33" ht="13.8">
      <c r="B20" s="7" t="s">
        <v>9</v>
      </c>
      <c r="C20" s="10">
        <v>0.141875</v>
      </c>
      <c r="D20" s="11">
        <v>0.1</v>
      </c>
      <c r="E20" s="12">
        <f t="shared" si="1"/>
        <v>0.12768750000000001</v>
      </c>
      <c r="F20" s="14" t="s">
        <v>13</v>
      </c>
      <c r="G20" s="13"/>
    </row>
    <row r="21" spans="1:33" ht="13.8">
      <c r="B21" s="7" t="s">
        <v>10</v>
      </c>
      <c r="C21" s="10">
        <v>0.141875</v>
      </c>
      <c r="D21" s="11">
        <v>0.1</v>
      </c>
      <c r="E21" s="12">
        <f t="shared" si="1"/>
        <v>0.12768750000000001</v>
      </c>
      <c r="F21" s="14" t="s">
        <v>13</v>
      </c>
      <c r="G21" s="13"/>
    </row>
    <row r="22" spans="1:33" ht="13.8">
      <c r="B22" s="7" t="s">
        <v>11</v>
      </c>
      <c r="C22" s="10">
        <v>0.141875</v>
      </c>
      <c r="D22" s="11">
        <v>0.13</v>
      </c>
      <c r="E22" s="12">
        <f t="shared" si="1"/>
        <v>0.12343125000000001</v>
      </c>
      <c r="F22" s="14" t="s">
        <v>13</v>
      </c>
      <c r="G22" s="13"/>
    </row>
    <row r="24" spans="1:33" s="300" customFormat="1"/>
    <row r="26" spans="1:33" s="295" customFormat="1" ht="13.8">
      <c r="A26" s="7"/>
      <c r="B26" s="301" t="s">
        <v>351</v>
      </c>
      <c r="C26" s="301"/>
      <c r="D26" s="301"/>
      <c r="E26" s="301"/>
      <c r="F26" s="6"/>
      <c r="G26" s="6"/>
      <c r="H26" s="8" t="s">
        <v>0</v>
      </c>
      <c r="I26" s="9"/>
      <c r="J26" s="7"/>
      <c r="K26" s="7"/>
      <c r="L26" s="7"/>
      <c r="M26" s="7"/>
      <c r="N26" s="7"/>
      <c r="O26" s="7"/>
      <c r="P26" s="7"/>
      <c r="Q26" s="7"/>
      <c r="R26" s="7"/>
      <c r="S26" s="7"/>
      <c r="T26" s="7"/>
      <c r="U26" s="7"/>
      <c r="V26" s="7"/>
      <c r="W26" s="7"/>
      <c r="X26" s="7"/>
      <c r="Y26" s="7"/>
      <c r="Z26" s="7"/>
      <c r="AA26" s="7"/>
      <c r="AB26" s="7"/>
      <c r="AC26" s="7"/>
      <c r="AD26" s="7"/>
      <c r="AE26" s="7"/>
      <c r="AF26" s="7"/>
      <c r="AG26" s="7"/>
    </row>
    <row r="27" spans="1:33" s="295" customFormat="1" ht="13.8">
      <c r="A27" s="7"/>
      <c r="B27" s="9" t="s">
        <v>1</v>
      </c>
      <c r="C27" s="9" t="s">
        <v>2</v>
      </c>
      <c r="D27" s="9" t="s">
        <v>3</v>
      </c>
      <c r="E27" s="9" t="s">
        <v>4</v>
      </c>
      <c r="F27" s="9"/>
      <c r="G27" s="277"/>
      <c r="H27" s="7" t="s">
        <v>405</v>
      </c>
      <c r="I27" s="7"/>
      <c r="J27" s="7"/>
      <c r="K27" s="7"/>
      <c r="L27" s="7"/>
      <c r="M27" s="7"/>
      <c r="N27" s="7"/>
      <c r="O27" s="7"/>
      <c r="P27" s="7"/>
      <c r="Q27" s="7"/>
      <c r="R27" s="7"/>
      <c r="S27" s="7"/>
      <c r="T27" s="7"/>
      <c r="U27" s="7"/>
      <c r="V27" s="7"/>
      <c r="W27" s="7"/>
      <c r="X27" s="7"/>
      <c r="Y27" s="7"/>
      <c r="Z27" s="7"/>
      <c r="AA27" s="7"/>
      <c r="AB27" s="7"/>
      <c r="AC27" s="7"/>
      <c r="AD27" s="7"/>
      <c r="AE27" s="7"/>
      <c r="AF27" s="7"/>
      <c r="AG27" s="7"/>
    </row>
    <row r="28" spans="1:33" s="295" customFormat="1" ht="13.8">
      <c r="A28" s="7"/>
      <c r="B28" s="7" t="s">
        <v>5</v>
      </c>
      <c r="C28" s="10">
        <v>0.17055500000000001</v>
      </c>
      <c r="D28" s="11">
        <v>0.1</v>
      </c>
      <c r="E28" s="12">
        <f t="shared" ref="E28:E34" si="2">C28*(1-D28)</f>
        <v>0.15349950000000001</v>
      </c>
      <c r="F28" s="246"/>
      <c r="G28" s="13"/>
      <c r="H28" s="7" t="s">
        <v>406</v>
      </c>
      <c r="I28" s="7"/>
      <c r="J28" s="7"/>
      <c r="K28" s="7"/>
      <c r="L28" s="7"/>
      <c r="M28" s="7"/>
      <c r="N28" s="7"/>
      <c r="O28" s="7"/>
      <c r="P28" s="7"/>
      <c r="Q28" s="7"/>
      <c r="R28" s="7"/>
      <c r="S28" s="7"/>
      <c r="T28" s="7"/>
      <c r="U28" s="7"/>
      <c r="V28" s="7"/>
      <c r="W28" s="7"/>
      <c r="X28" s="7"/>
      <c r="Y28" s="7"/>
      <c r="Z28" s="7"/>
      <c r="AA28" s="7"/>
      <c r="AB28" s="7"/>
      <c r="AC28" s="7"/>
      <c r="AD28" s="7"/>
      <c r="AE28" s="7"/>
      <c r="AF28" s="7"/>
      <c r="AG28" s="7"/>
    </row>
    <row r="29" spans="1:33" s="295" customFormat="1" ht="13.8">
      <c r="A29" s="7"/>
      <c r="B29" s="7" t="s">
        <v>6</v>
      </c>
      <c r="C29" s="10">
        <v>0.17055500000000001</v>
      </c>
      <c r="D29" s="11">
        <v>0.1</v>
      </c>
      <c r="E29" s="12">
        <f t="shared" si="2"/>
        <v>0.15349950000000001</v>
      </c>
      <c r="F29" s="246"/>
      <c r="G29" s="13"/>
      <c r="H29" s="7"/>
      <c r="I29" s="7"/>
      <c r="J29" s="7"/>
      <c r="K29" s="7"/>
      <c r="L29" s="7"/>
      <c r="M29" s="7"/>
      <c r="N29" s="7"/>
      <c r="O29" s="7"/>
      <c r="P29" s="7"/>
      <c r="Q29" s="7"/>
      <c r="R29" s="7"/>
      <c r="S29" s="7"/>
      <c r="T29" s="7"/>
      <c r="U29" s="7"/>
      <c r="V29" s="7"/>
      <c r="W29" s="7"/>
      <c r="X29" s="7"/>
      <c r="Y29" s="7"/>
      <c r="Z29" s="7"/>
      <c r="AA29" s="7"/>
      <c r="AB29" s="7"/>
      <c r="AC29" s="7"/>
      <c r="AD29" s="7"/>
      <c r="AE29" s="7"/>
      <c r="AF29" s="7"/>
      <c r="AG29" s="7"/>
    </row>
    <row r="30" spans="1:33" s="295" customFormat="1" ht="13.8">
      <c r="A30" s="7"/>
      <c r="B30" s="7" t="s">
        <v>7</v>
      </c>
      <c r="C30" s="10">
        <v>0.17055500000000001</v>
      </c>
      <c r="D30" s="11">
        <v>0.13</v>
      </c>
      <c r="E30" s="12">
        <f t="shared" si="2"/>
        <v>0.14838285000000001</v>
      </c>
      <c r="F30" s="246"/>
      <c r="G30" s="13"/>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33" s="295" customFormat="1" ht="13.8">
      <c r="A31" s="7"/>
      <c r="B31" s="7" t="s">
        <v>8</v>
      </c>
      <c r="C31" s="10">
        <v>0.17055500000000001</v>
      </c>
      <c r="D31" s="11">
        <v>0.13</v>
      </c>
      <c r="E31" s="12">
        <f t="shared" si="2"/>
        <v>0.14838285000000001</v>
      </c>
      <c r="F31" s="246"/>
      <c r="G31" s="13"/>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s="295" customFormat="1" ht="13.8">
      <c r="A32" s="7"/>
      <c r="B32" s="7" t="s">
        <v>9</v>
      </c>
      <c r="C32" s="10">
        <v>0.17055500000000001</v>
      </c>
      <c r="D32" s="11">
        <v>0.1</v>
      </c>
      <c r="E32" s="12">
        <f t="shared" si="2"/>
        <v>0.15349950000000001</v>
      </c>
      <c r="F32" s="246"/>
      <c r="G32" s="13"/>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s="295" customFormat="1" ht="13.8">
      <c r="A33" s="7"/>
      <c r="B33" s="7" t="s">
        <v>10</v>
      </c>
      <c r="C33" s="10">
        <v>0.17055500000000001</v>
      </c>
      <c r="D33" s="11">
        <v>0.1</v>
      </c>
      <c r="E33" s="12">
        <f t="shared" si="2"/>
        <v>0.15349950000000001</v>
      </c>
      <c r="F33" s="246"/>
      <c r="G33" s="13"/>
      <c r="H33" s="7"/>
      <c r="I33" s="7"/>
      <c r="J33" s="7"/>
      <c r="K33" s="7"/>
      <c r="L33" s="7"/>
      <c r="M33" s="7"/>
      <c r="N33" s="7"/>
      <c r="O33" s="7"/>
      <c r="P33" s="7"/>
      <c r="Q33" s="7"/>
      <c r="R33" s="7"/>
      <c r="S33" s="7"/>
      <c r="T33" s="7"/>
      <c r="U33" s="7"/>
      <c r="V33" s="7"/>
      <c r="W33" s="7"/>
      <c r="X33" s="7"/>
      <c r="Y33" s="7"/>
      <c r="Z33" s="7"/>
      <c r="AA33" s="7"/>
      <c r="AB33" s="7"/>
      <c r="AC33" s="7"/>
      <c r="AD33" s="7"/>
      <c r="AE33" s="7"/>
      <c r="AF33" s="7"/>
      <c r="AG33" s="7"/>
    </row>
    <row r="34" spans="1:33" s="295" customFormat="1" ht="13.8">
      <c r="A34" s="7"/>
      <c r="B34" s="7" t="s">
        <v>11</v>
      </c>
      <c r="C34" s="10">
        <v>0.17055500000000001</v>
      </c>
      <c r="D34" s="11">
        <v>0.13</v>
      </c>
      <c r="E34" s="12">
        <f t="shared" si="2"/>
        <v>0.14838285000000001</v>
      </c>
      <c r="F34" s="246"/>
      <c r="G34" s="13"/>
      <c r="H34" s="7"/>
      <c r="I34" s="7"/>
      <c r="J34" s="7"/>
      <c r="K34" s="7"/>
      <c r="L34" s="7"/>
      <c r="M34" s="7"/>
      <c r="N34" s="7"/>
      <c r="O34" s="7"/>
      <c r="P34" s="7"/>
      <c r="Q34" s="7"/>
      <c r="R34" s="7"/>
      <c r="S34" s="7"/>
      <c r="T34" s="7"/>
      <c r="U34" s="7"/>
      <c r="V34" s="7"/>
      <c r="W34" s="7"/>
      <c r="X34" s="7"/>
      <c r="Y34" s="7"/>
      <c r="Z34" s="7"/>
      <c r="AA34" s="7"/>
      <c r="AB34" s="7"/>
      <c r="AC34" s="7"/>
      <c r="AD34" s="7"/>
      <c r="AE34" s="7"/>
      <c r="AF34" s="7"/>
      <c r="AG34" s="7"/>
    </row>
    <row r="35" spans="1:33" s="295" customForma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1:33" s="295" customFormat="1" ht="13.8">
      <c r="A36" s="7"/>
      <c r="B36" s="301" t="s">
        <v>352</v>
      </c>
      <c r="C36" s="301"/>
      <c r="D36" s="301"/>
      <c r="E36" s="301"/>
      <c r="F36" s="276"/>
      <c r="G36" s="6"/>
      <c r="H36" s="8" t="s">
        <v>0</v>
      </c>
      <c r="I36" s="7"/>
      <c r="J36" s="7"/>
      <c r="K36" s="7"/>
      <c r="L36" s="7"/>
      <c r="M36" s="7"/>
      <c r="N36" s="7"/>
      <c r="O36" s="7"/>
      <c r="P36" s="7"/>
      <c r="Q36" s="7"/>
      <c r="R36" s="7"/>
      <c r="S36" s="7"/>
      <c r="T36" s="7"/>
      <c r="U36" s="7"/>
      <c r="V36" s="7"/>
      <c r="W36" s="7"/>
      <c r="X36" s="7"/>
      <c r="Y36" s="7"/>
      <c r="Z36" s="7"/>
      <c r="AA36" s="7"/>
      <c r="AB36" s="7"/>
      <c r="AC36" s="7"/>
      <c r="AD36" s="7"/>
      <c r="AE36" s="7"/>
      <c r="AF36" s="7"/>
      <c r="AG36" s="7"/>
    </row>
    <row r="37" spans="1:33" s="295" customFormat="1" ht="13.8">
      <c r="A37" s="7"/>
      <c r="B37" s="9" t="s">
        <v>1</v>
      </c>
      <c r="C37" s="9" t="s">
        <v>2</v>
      </c>
      <c r="D37" s="9" t="s">
        <v>3</v>
      </c>
      <c r="E37" s="9" t="s">
        <v>4</v>
      </c>
      <c r="F37" s="6" t="s">
        <v>12</v>
      </c>
      <c r="G37" s="277"/>
      <c r="H37" s="7" t="s">
        <v>405</v>
      </c>
      <c r="I37" s="7"/>
      <c r="J37" s="7"/>
      <c r="K37" s="7"/>
      <c r="L37" s="7"/>
      <c r="M37" s="7"/>
      <c r="N37" s="7"/>
      <c r="O37" s="7"/>
      <c r="P37" s="7"/>
      <c r="Q37" s="7"/>
      <c r="R37" s="7"/>
      <c r="S37" s="7"/>
      <c r="T37" s="7"/>
      <c r="U37" s="7"/>
      <c r="V37" s="7"/>
      <c r="W37" s="7"/>
      <c r="X37" s="7"/>
      <c r="Y37" s="7"/>
      <c r="Z37" s="7"/>
      <c r="AA37" s="7"/>
      <c r="AB37" s="7"/>
      <c r="AC37" s="7"/>
      <c r="AD37" s="7"/>
      <c r="AE37" s="7"/>
      <c r="AF37" s="7"/>
      <c r="AG37" s="7"/>
    </row>
    <row r="38" spans="1:33" s="295" customFormat="1" ht="13.8">
      <c r="A38" s="7"/>
      <c r="B38" s="7" t="s">
        <v>5</v>
      </c>
      <c r="C38" s="10">
        <v>0.17055500000000001</v>
      </c>
      <c r="D38" s="11">
        <v>0.1</v>
      </c>
      <c r="E38" s="12">
        <f t="shared" ref="E38:E44" si="3">C38*(1-D38)</f>
        <v>0.15349950000000001</v>
      </c>
      <c r="F38" s="14" t="s">
        <v>13</v>
      </c>
      <c r="G38" s="13"/>
      <c r="H38" s="7" t="s">
        <v>406</v>
      </c>
      <c r="I38" s="7"/>
      <c r="J38" s="7"/>
      <c r="K38" s="7"/>
      <c r="L38" s="7"/>
      <c r="M38" s="7"/>
      <c r="N38" s="7"/>
      <c r="O38" s="7"/>
      <c r="P38" s="7"/>
      <c r="Q38" s="7"/>
      <c r="R38" s="7"/>
      <c r="S38" s="7"/>
      <c r="T38" s="7"/>
      <c r="U38" s="7"/>
      <c r="V38" s="7"/>
      <c r="W38" s="7"/>
      <c r="X38" s="7"/>
      <c r="Y38" s="7"/>
      <c r="Z38" s="7"/>
      <c r="AA38" s="7"/>
      <c r="AB38" s="7"/>
      <c r="AC38" s="7"/>
      <c r="AD38" s="7"/>
      <c r="AE38" s="7"/>
      <c r="AF38" s="7"/>
      <c r="AG38" s="7"/>
    </row>
    <row r="39" spans="1:33" s="295" customFormat="1" ht="13.8">
      <c r="A39" s="7"/>
      <c r="B39" s="7" t="s">
        <v>6</v>
      </c>
      <c r="C39" s="10">
        <v>0.17055500000000001</v>
      </c>
      <c r="D39" s="11">
        <v>0.1</v>
      </c>
      <c r="E39" s="12">
        <f t="shared" si="3"/>
        <v>0.15349950000000001</v>
      </c>
      <c r="F39" s="14" t="s">
        <v>13</v>
      </c>
      <c r="G39" s="13"/>
      <c r="H39" s="7"/>
      <c r="I39" s="7"/>
      <c r="J39" s="7"/>
      <c r="K39" s="7"/>
      <c r="L39" s="7"/>
      <c r="M39" s="7"/>
      <c r="N39" s="7"/>
      <c r="O39" s="7"/>
      <c r="P39" s="7"/>
      <c r="Q39" s="7"/>
      <c r="R39" s="7"/>
      <c r="S39" s="7"/>
      <c r="T39" s="7"/>
      <c r="U39" s="7"/>
      <c r="V39" s="7"/>
      <c r="W39" s="7"/>
      <c r="X39" s="7"/>
      <c r="Y39" s="7"/>
      <c r="Z39" s="7"/>
      <c r="AA39" s="7"/>
      <c r="AB39" s="7"/>
      <c r="AC39" s="7"/>
      <c r="AD39" s="7"/>
      <c r="AE39" s="7"/>
      <c r="AF39" s="7"/>
      <c r="AG39" s="7"/>
    </row>
    <row r="40" spans="1:33" s="295" customFormat="1" ht="13.8">
      <c r="A40" s="7"/>
      <c r="B40" s="7" t="s">
        <v>7</v>
      </c>
      <c r="C40" s="10">
        <v>0.17055500000000001</v>
      </c>
      <c r="D40" s="11">
        <v>0.13</v>
      </c>
      <c r="E40" s="12">
        <f t="shared" si="3"/>
        <v>0.14838285000000001</v>
      </c>
      <c r="F40" s="14" t="s">
        <v>13</v>
      </c>
      <c r="G40" s="13"/>
      <c r="H40" s="7"/>
      <c r="I40" s="7"/>
      <c r="J40" s="7"/>
      <c r="K40" s="7"/>
      <c r="L40" s="7"/>
      <c r="M40" s="7"/>
      <c r="N40" s="7"/>
      <c r="O40" s="7"/>
      <c r="P40" s="7"/>
      <c r="Q40" s="7"/>
      <c r="R40" s="7"/>
      <c r="S40" s="7"/>
      <c r="T40" s="7"/>
      <c r="U40" s="7"/>
      <c r="V40" s="7"/>
      <c r="W40" s="7"/>
      <c r="X40" s="7"/>
      <c r="Y40" s="7"/>
      <c r="Z40" s="7"/>
      <c r="AA40" s="7"/>
      <c r="AB40" s="7"/>
      <c r="AC40" s="7"/>
      <c r="AD40" s="7"/>
      <c r="AE40" s="7"/>
      <c r="AF40" s="7"/>
      <c r="AG40" s="7"/>
    </row>
    <row r="41" spans="1:33" s="295" customFormat="1" ht="13.8">
      <c r="A41" s="7"/>
      <c r="B41" s="7" t="s">
        <v>8</v>
      </c>
      <c r="C41" s="10">
        <v>0.17055500000000001</v>
      </c>
      <c r="D41" s="11">
        <v>0.13</v>
      </c>
      <c r="E41" s="12">
        <f t="shared" si="3"/>
        <v>0.14838285000000001</v>
      </c>
      <c r="F41" s="14" t="s">
        <v>13</v>
      </c>
      <c r="G41" s="13"/>
      <c r="H41" s="7"/>
      <c r="I41" s="7"/>
      <c r="J41" s="7"/>
      <c r="K41" s="7"/>
      <c r="L41" s="7"/>
      <c r="M41" s="7"/>
      <c r="N41" s="7"/>
      <c r="O41" s="7"/>
      <c r="P41" s="7"/>
      <c r="Q41" s="7"/>
      <c r="R41" s="7"/>
      <c r="S41" s="7"/>
      <c r="T41" s="7"/>
      <c r="U41" s="7"/>
      <c r="V41" s="7"/>
      <c r="W41" s="7"/>
      <c r="X41" s="7"/>
      <c r="Y41" s="7"/>
      <c r="Z41" s="7"/>
      <c r="AA41" s="7"/>
      <c r="AB41" s="7"/>
      <c r="AC41" s="7"/>
      <c r="AD41" s="7"/>
      <c r="AE41" s="7"/>
      <c r="AF41" s="7"/>
      <c r="AG41" s="7"/>
    </row>
    <row r="42" spans="1:33" s="295" customFormat="1" ht="13.8">
      <c r="A42" s="7"/>
      <c r="B42" s="7" t="s">
        <v>9</v>
      </c>
      <c r="C42" s="10">
        <v>0.17055500000000001</v>
      </c>
      <c r="D42" s="11">
        <v>0.1</v>
      </c>
      <c r="E42" s="12">
        <f t="shared" si="3"/>
        <v>0.15349950000000001</v>
      </c>
      <c r="F42" s="14" t="s">
        <v>13</v>
      </c>
      <c r="G42" s="13"/>
      <c r="H42" s="7"/>
      <c r="I42" s="7"/>
      <c r="J42" s="7"/>
      <c r="K42" s="7"/>
      <c r="L42" s="7"/>
      <c r="M42" s="7"/>
      <c r="N42" s="7"/>
      <c r="O42" s="7"/>
      <c r="P42" s="7"/>
      <c r="Q42" s="7"/>
      <c r="R42" s="7"/>
      <c r="S42" s="7"/>
      <c r="T42" s="7"/>
      <c r="U42" s="7"/>
      <c r="V42" s="7"/>
      <c r="W42" s="7"/>
      <c r="X42" s="7"/>
      <c r="Y42" s="7"/>
      <c r="Z42" s="7"/>
      <c r="AA42" s="7"/>
      <c r="AB42" s="7"/>
      <c r="AC42" s="7"/>
      <c r="AD42" s="7"/>
      <c r="AE42" s="7"/>
      <c r="AF42" s="7"/>
      <c r="AG42" s="7"/>
    </row>
    <row r="43" spans="1:33" s="295" customFormat="1" ht="13.8">
      <c r="A43" s="7"/>
      <c r="B43" s="7" t="s">
        <v>10</v>
      </c>
      <c r="C43" s="10">
        <v>0.17055500000000001</v>
      </c>
      <c r="D43" s="11">
        <v>0.1</v>
      </c>
      <c r="E43" s="12">
        <f t="shared" si="3"/>
        <v>0.15349950000000001</v>
      </c>
      <c r="F43" s="14" t="s">
        <v>13</v>
      </c>
      <c r="G43" s="13"/>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s="295" customFormat="1" ht="13.8">
      <c r="A44" s="7"/>
      <c r="B44" s="7" t="s">
        <v>11</v>
      </c>
      <c r="C44" s="10">
        <v>0.17055500000000001</v>
      </c>
      <c r="D44" s="11">
        <v>0.13</v>
      </c>
      <c r="E44" s="12">
        <f t="shared" si="3"/>
        <v>0.14838285000000001</v>
      </c>
      <c r="F44" s="14" t="s">
        <v>13</v>
      </c>
      <c r="G44" s="13"/>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s="295" customForma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row>
    <row r="46" spans="1:33" s="300" customFormat="1"/>
    <row r="47" spans="1:33" s="295" customForma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row>
    <row r="48" spans="1:33" s="295" customForma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row>
    <row r="49" spans="1:33" s="295" customForma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s="295" customFormat="1" ht="13.8">
      <c r="A50" s="7"/>
      <c r="B50" s="301" t="s">
        <v>14</v>
      </c>
      <c r="C50" s="301"/>
      <c r="D50" s="301"/>
      <c r="E50" s="301"/>
      <c r="F50" s="301"/>
      <c r="G50" s="301"/>
      <c r="H50" s="7"/>
      <c r="I50" s="8" t="s">
        <v>0</v>
      </c>
      <c r="J50" s="7"/>
      <c r="K50" s="7"/>
      <c r="L50" s="7"/>
      <c r="M50" s="7"/>
      <c r="N50" s="7"/>
      <c r="O50" s="7"/>
      <c r="P50" s="7"/>
      <c r="Q50" s="7"/>
      <c r="R50" s="7"/>
      <c r="S50" s="7"/>
      <c r="T50" s="7"/>
      <c r="U50" s="7"/>
      <c r="V50" s="7"/>
      <c r="W50" s="7"/>
      <c r="X50" s="7"/>
      <c r="Y50" s="7"/>
      <c r="Z50" s="7"/>
      <c r="AA50" s="7"/>
      <c r="AB50" s="7"/>
      <c r="AC50" s="7"/>
      <c r="AD50" s="7"/>
      <c r="AE50" s="7"/>
      <c r="AF50" s="7"/>
      <c r="AG50" s="7"/>
    </row>
    <row r="51" spans="1:33" s="295" customFormat="1" ht="13.8">
      <c r="A51" s="7"/>
      <c r="B51" s="9" t="s">
        <v>15</v>
      </c>
      <c r="C51" s="9" t="s">
        <v>16</v>
      </c>
      <c r="D51" s="9" t="s">
        <v>17</v>
      </c>
      <c r="E51" s="9" t="s">
        <v>273</v>
      </c>
      <c r="F51" s="9" t="s">
        <v>18</v>
      </c>
      <c r="G51" s="9" t="s">
        <v>19</v>
      </c>
      <c r="H51" s="7"/>
      <c r="I51" s="7" t="s">
        <v>20</v>
      </c>
      <c r="J51" s="7"/>
      <c r="K51" s="7"/>
      <c r="L51" s="7"/>
      <c r="M51" s="7"/>
      <c r="N51" s="7"/>
      <c r="O51" s="7"/>
      <c r="P51" s="7"/>
      <c r="Q51" s="7"/>
      <c r="R51" s="7"/>
      <c r="S51" s="7"/>
      <c r="T51" s="7"/>
      <c r="U51" s="7"/>
      <c r="V51" s="7"/>
      <c r="W51" s="7"/>
      <c r="X51" s="7"/>
      <c r="Y51" s="7"/>
      <c r="Z51" s="7"/>
      <c r="AA51" s="7"/>
      <c r="AB51" s="7"/>
      <c r="AC51" s="7"/>
      <c r="AD51" s="7"/>
      <c r="AE51" s="7"/>
      <c r="AF51" s="7"/>
      <c r="AG51" s="7"/>
    </row>
    <row r="52" spans="1:33" s="295" customFormat="1" ht="13.8">
      <c r="A52" s="7"/>
      <c r="B52" s="7" t="s">
        <v>274</v>
      </c>
      <c r="C52" s="7">
        <v>0.190247</v>
      </c>
      <c r="D52" s="11">
        <v>0.15</v>
      </c>
      <c r="E52" s="15">
        <f>C52*(1-D52)</f>
        <v>0.16170994999999999</v>
      </c>
      <c r="F52" s="16">
        <v>0.15</v>
      </c>
      <c r="G52" s="15">
        <f>C52*(1-F52)</f>
        <v>0.16170994999999999</v>
      </c>
      <c r="H52" s="7"/>
      <c r="I52" s="7" t="s">
        <v>21</v>
      </c>
      <c r="J52" s="7"/>
      <c r="K52" s="7"/>
      <c r="L52" s="7"/>
      <c r="M52" s="7"/>
      <c r="N52" s="7"/>
      <c r="O52" s="7"/>
      <c r="P52" s="7"/>
      <c r="Q52" s="7"/>
      <c r="R52" s="7"/>
      <c r="S52" s="7"/>
      <c r="T52" s="7"/>
      <c r="U52" s="7"/>
      <c r="V52" s="7"/>
      <c r="W52" s="7"/>
      <c r="X52" s="7"/>
      <c r="Y52" s="7"/>
      <c r="Z52" s="7"/>
      <c r="AA52" s="7"/>
      <c r="AB52" s="7"/>
      <c r="AC52" s="7"/>
      <c r="AD52" s="7"/>
      <c r="AE52" s="7"/>
      <c r="AF52" s="7"/>
      <c r="AG52" s="7"/>
    </row>
    <row r="53" spans="1:33" s="295" customFormat="1" ht="13.8">
      <c r="A53" s="7"/>
      <c r="B53" s="7" t="s">
        <v>275</v>
      </c>
      <c r="C53" s="7">
        <v>0.190247</v>
      </c>
      <c r="D53" s="11">
        <v>0.2</v>
      </c>
      <c r="E53" s="15">
        <f>C53*(1-D53)</f>
        <v>0.15219760000000002</v>
      </c>
      <c r="F53" s="16">
        <v>0.03</v>
      </c>
      <c r="G53" s="15">
        <f t="shared" ref="G53:G56" si="4">C53*(1-F53)</f>
        <v>0.18453959</v>
      </c>
      <c r="H53" s="7"/>
      <c r="I53" s="7" t="s">
        <v>22</v>
      </c>
      <c r="J53" s="7"/>
      <c r="K53" s="7"/>
      <c r="L53" s="7"/>
      <c r="M53" s="7"/>
      <c r="N53" s="7"/>
      <c r="O53" s="7"/>
      <c r="P53" s="7"/>
      <c r="Q53" s="7"/>
      <c r="R53" s="7"/>
      <c r="S53" s="7"/>
      <c r="T53" s="7"/>
      <c r="U53" s="7"/>
      <c r="V53" s="7"/>
      <c r="W53" s="7"/>
      <c r="X53" s="7"/>
      <c r="Y53" s="7"/>
      <c r="Z53" s="7"/>
      <c r="AA53" s="7"/>
      <c r="AB53" s="7"/>
      <c r="AC53" s="7"/>
      <c r="AD53" s="7"/>
      <c r="AE53" s="7"/>
      <c r="AF53" s="7"/>
      <c r="AG53" s="7"/>
    </row>
    <row r="54" spans="1:33" s="295" customFormat="1" ht="13.8">
      <c r="A54" s="7"/>
      <c r="B54" s="7" t="s">
        <v>23</v>
      </c>
      <c r="C54" s="7">
        <v>0.190247</v>
      </c>
      <c r="D54" s="11">
        <v>0.25</v>
      </c>
      <c r="E54" s="15">
        <f>C54*(1-D54)</f>
        <v>0.14268524999999999</v>
      </c>
      <c r="F54" s="16">
        <v>0.03</v>
      </c>
      <c r="G54" s="15">
        <f t="shared" si="4"/>
        <v>0.18453959</v>
      </c>
      <c r="H54" s="7"/>
      <c r="I54" s="7" t="s">
        <v>24</v>
      </c>
      <c r="J54" s="7"/>
      <c r="K54" s="7"/>
      <c r="L54" s="7"/>
      <c r="M54" s="7"/>
      <c r="N54" s="7"/>
      <c r="O54" s="7"/>
      <c r="P54" s="7"/>
      <c r="Q54" s="7"/>
      <c r="R54" s="7"/>
      <c r="S54" s="7"/>
      <c r="T54" s="7"/>
      <c r="U54" s="7"/>
      <c r="V54" s="7"/>
      <c r="W54" s="7"/>
      <c r="X54" s="7"/>
      <c r="Y54" s="7"/>
      <c r="Z54" s="7"/>
      <c r="AA54" s="7"/>
      <c r="AB54" s="7"/>
      <c r="AC54" s="7"/>
      <c r="AD54" s="7"/>
      <c r="AE54" s="7"/>
      <c r="AF54" s="7"/>
      <c r="AG54" s="7"/>
    </row>
    <row r="55" spans="1:33" s="295" customFormat="1" ht="13.8">
      <c r="A55" s="7"/>
      <c r="B55" s="7" t="s">
        <v>25</v>
      </c>
      <c r="C55" s="7">
        <v>0.190247</v>
      </c>
      <c r="D55" s="11">
        <v>0.45</v>
      </c>
      <c r="E55" s="15">
        <f>C55*(1-D55)</f>
        <v>0.10463585</v>
      </c>
      <c r="F55" s="16">
        <v>0.03</v>
      </c>
      <c r="G55" s="15">
        <f t="shared" si="4"/>
        <v>0.18453959</v>
      </c>
      <c r="H55" s="7"/>
      <c r="I55" s="7" t="s">
        <v>26</v>
      </c>
      <c r="J55" s="7"/>
      <c r="K55" s="7"/>
      <c r="L55" s="7"/>
      <c r="M55" s="7"/>
      <c r="N55" s="7"/>
      <c r="O55" s="7"/>
      <c r="P55" s="7"/>
      <c r="Q55" s="7"/>
      <c r="R55" s="7"/>
      <c r="S55" s="7"/>
      <c r="T55" s="7"/>
      <c r="U55" s="7"/>
      <c r="V55" s="7"/>
      <c r="W55" s="7"/>
      <c r="X55" s="7"/>
      <c r="Y55" s="7"/>
      <c r="Z55" s="7"/>
      <c r="AA55" s="7"/>
      <c r="AB55" s="7"/>
      <c r="AC55" s="7"/>
      <c r="AD55" s="7"/>
      <c r="AE55" s="7"/>
      <c r="AF55" s="7"/>
      <c r="AG55" s="7"/>
    </row>
    <row r="56" spans="1:33" s="295" customFormat="1" ht="13.8">
      <c r="A56" s="7"/>
      <c r="B56" s="7" t="s">
        <v>27</v>
      </c>
      <c r="C56" s="7">
        <v>0.190247</v>
      </c>
      <c r="D56" s="11">
        <v>0.55000000000000004</v>
      </c>
      <c r="E56" s="15">
        <f>C56*(1-D56)</f>
        <v>8.5611149999999997E-2</v>
      </c>
      <c r="F56" s="16">
        <v>0.03</v>
      </c>
      <c r="G56" s="15">
        <f t="shared" si="4"/>
        <v>0.18453959</v>
      </c>
      <c r="H56" s="7"/>
      <c r="I56" s="7" t="s">
        <v>28</v>
      </c>
      <c r="J56" s="7"/>
      <c r="K56" s="7"/>
      <c r="L56" s="7"/>
      <c r="M56" s="7"/>
      <c r="N56" s="7"/>
      <c r="O56" s="7"/>
      <c r="P56" s="7"/>
      <c r="Q56" s="7"/>
      <c r="R56" s="7"/>
      <c r="S56" s="7"/>
      <c r="T56" s="7"/>
      <c r="U56" s="7"/>
      <c r="V56" s="7"/>
      <c r="W56" s="7"/>
      <c r="X56" s="7"/>
      <c r="Y56" s="7"/>
      <c r="Z56" s="7"/>
      <c r="AA56" s="7"/>
      <c r="AB56" s="7"/>
      <c r="AC56" s="7"/>
      <c r="AD56" s="7"/>
      <c r="AE56" s="7"/>
      <c r="AF56" s="7"/>
      <c r="AG56" s="7"/>
    </row>
    <row r="57" spans="1:33" s="295" customForma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row>
    <row r="58" spans="1:33" s="295" customForma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row>
    <row r="59" spans="1:33" s="295" customFormat="1" ht="13.8">
      <c r="A59" s="7"/>
      <c r="B59" s="301" t="s">
        <v>29</v>
      </c>
      <c r="C59" s="301"/>
      <c r="D59" s="301"/>
      <c r="E59" s="301"/>
      <c r="F59" s="301"/>
      <c r="G59" s="301"/>
      <c r="H59" s="7"/>
      <c r="I59" s="8" t="s">
        <v>0</v>
      </c>
      <c r="J59" s="7"/>
      <c r="K59" s="7"/>
      <c r="L59" s="7"/>
      <c r="M59" s="7"/>
      <c r="N59" s="7"/>
      <c r="O59" s="7"/>
      <c r="P59" s="7"/>
      <c r="Q59" s="7"/>
      <c r="R59" s="7"/>
      <c r="S59" s="7"/>
      <c r="T59" s="7"/>
      <c r="U59" s="7"/>
      <c r="V59" s="7"/>
      <c r="W59" s="7"/>
      <c r="X59" s="7"/>
      <c r="Y59" s="7"/>
      <c r="Z59" s="7"/>
      <c r="AA59" s="7"/>
      <c r="AB59" s="7"/>
      <c r="AC59" s="7"/>
      <c r="AD59" s="7"/>
      <c r="AE59" s="7"/>
      <c r="AF59" s="7"/>
      <c r="AG59" s="7"/>
    </row>
    <row r="60" spans="1:33" s="295" customFormat="1" ht="13.8">
      <c r="A60" s="7"/>
      <c r="B60" s="9" t="s">
        <v>15</v>
      </c>
      <c r="C60" s="9" t="s">
        <v>16</v>
      </c>
      <c r="D60" s="9" t="s">
        <v>17</v>
      </c>
      <c r="E60" s="9" t="s">
        <v>273</v>
      </c>
      <c r="F60" s="9" t="s">
        <v>18</v>
      </c>
      <c r="G60" s="9" t="s">
        <v>19</v>
      </c>
      <c r="H60" s="7"/>
      <c r="I60" s="7" t="s">
        <v>20</v>
      </c>
      <c r="J60" s="7"/>
      <c r="K60" s="7"/>
      <c r="L60" s="7"/>
      <c r="M60" s="7"/>
      <c r="N60" s="7"/>
      <c r="O60" s="7"/>
      <c r="P60" s="7"/>
      <c r="Q60" s="7"/>
      <c r="R60" s="7"/>
      <c r="S60" s="7"/>
      <c r="T60" s="7"/>
      <c r="U60" s="7"/>
      <c r="V60" s="7"/>
      <c r="W60" s="7"/>
      <c r="X60" s="7"/>
      <c r="Y60" s="7"/>
      <c r="Z60" s="7"/>
      <c r="AA60" s="7"/>
      <c r="AB60" s="7"/>
      <c r="AC60" s="7"/>
      <c r="AD60" s="7"/>
      <c r="AE60" s="7"/>
      <c r="AF60" s="7"/>
      <c r="AG60" s="7"/>
    </row>
    <row r="61" spans="1:33" s="295" customFormat="1" ht="13.8">
      <c r="A61" s="7"/>
      <c r="B61" s="7" t="s">
        <v>274</v>
      </c>
      <c r="C61" s="10">
        <v>0.189747</v>
      </c>
      <c r="D61" s="11">
        <v>0.15</v>
      </c>
      <c r="E61" s="15">
        <f>C61*(1-D61)</f>
        <v>0.16128494999999998</v>
      </c>
      <c r="F61" s="16">
        <v>0.15</v>
      </c>
      <c r="G61" s="15">
        <f>C61*(1-F61)</f>
        <v>0.16128494999999998</v>
      </c>
      <c r="H61" s="7"/>
      <c r="I61" s="7" t="s">
        <v>21</v>
      </c>
      <c r="J61" s="7"/>
      <c r="K61" s="7"/>
      <c r="L61" s="7"/>
      <c r="M61" s="7"/>
      <c r="N61" s="7"/>
      <c r="O61" s="7"/>
      <c r="P61" s="7"/>
      <c r="Q61" s="7"/>
      <c r="R61" s="7"/>
      <c r="S61" s="7"/>
      <c r="T61" s="7"/>
      <c r="U61" s="7"/>
      <c r="V61" s="7"/>
      <c r="W61" s="7"/>
      <c r="X61" s="7"/>
      <c r="Y61" s="7"/>
      <c r="Z61" s="7"/>
      <c r="AA61" s="7"/>
      <c r="AB61" s="7"/>
      <c r="AC61" s="7"/>
      <c r="AD61" s="7"/>
      <c r="AE61" s="7"/>
      <c r="AF61" s="7"/>
      <c r="AG61" s="7"/>
    </row>
    <row r="62" spans="1:33" s="295" customFormat="1" ht="13.8">
      <c r="A62" s="7"/>
      <c r="B62" s="7" t="s">
        <v>275</v>
      </c>
      <c r="C62" s="10">
        <v>0.189747</v>
      </c>
      <c r="D62" s="11">
        <v>0.2</v>
      </c>
      <c r="E62" s="15">
        <f>C62*(1-D62)</f>
        <v>0.1517976</v>
      </c>
      <c r="F62" s="16">
        <v>0.03</v>
      </c>
      <c r="G62" s="15">
        <f t="shared" ref="G62:G65" si="5">C62*(1-F62)</f>
        <v>0.18405458999999999</v>
      </c>
      <c r="H62" s="7"/>
      <c r="I62" s="7" t="s">
        <v>22</v>
      </c>
      <c r="J62" s="7"/>
      <c r="K62" s="7"/>
      <c r="L62" s="7"/>
      <c r="M62" s="7"/>
      <c r="N62" s="7"/>
      <c r="O62" s="7"/>
      <c r="P62" s="7"/>
      <c r="Q62" s="7"/>
      <c r="R62" s="7"/>
      <c r="S62" s="7"/>
      <c r="T62" s="7"/>
      <c r="U62" s="7"/>
      <c r="V62" s="7"/>
      <c r="W62" s="7"/>
      <c r="X62" s="7"/>
      <c r="Y62" s="7"/>
      <c r="Z62" s="7"/>
      <c r="AA62" s="7"/>
      <c r="AB62" s="7"/>
      <c r="AC62" s="7"/>
      <c r="AD62" s="7"/>
      <c r="AE62" s="7"/>
      <c r="AF62" s="7"/>
      <c r="AG62" s="7"/>
    </row>
    <row r="63" spans="1:33" s="295" customFormat="1" ht="13.8">
      <c r="A63" s="7"/>
      <c r="B63" s="7" t="s">
        <v>23</v>
      </c>
      <c r="C63" s="10">
        <v>0.189747</v>
      </c>
      <c r="D63" s="11">
        <v>0.25</v>
      </c>
      <c r="E63" s="15">
        <f>C63*(1-D63)</f>
        <v>0.14231025</v>
      </c>
      <c r="F63" s="16">
        <v>0.03</v>
      </c>
      <c r="G63" s="15">
        <f t="shared" si="5"/>
        <v>0.18405458999999999</v>
      </c>
      <c r="H63" s="7"/>
      <c r="I63" s="7" t="s">
        <v>24</v>
      </c>
      <c r="J63" s="7"/>
      <c r="K63" s="7"/>
      <c r="L63" s="7"/>
      <c r="M63" s="7"/>
      <c r="N63" s="7"/>
      <c r="O63" s="7"/>
      <c r="P63" s="7"/>
      <c r="Q63" s="7"/>
      <c r="R63" s="7"/>
      <c r="S63" s="7"/>
      <c r="T63" s="7"/>
      <c r="U63" s="7"/>
      <c r="V63" s="7"/>
      <c r="W63" s="7"/>
      <c r="X63" s="7"/>
      <c r="Y63" s="7"/>
      <c r="Z63" s="7"/>
      <c r="AA63" s="7"/>
      <c r="AB63" s="7"/>
      <c r="AC63" s="7"/>
      <c r="AD63" s="7"/>
      <c r="AE63" s="7"/>
      <c r="AF63" s="7"/>
      <c r="AG63" s="7"/>
    </row>
    <row r="64" spans="1:33" s="295" customFormat="1" ht="13.8">
      <c r="A64" s="7"/>
      <c r="B64" s="7" t="s">
        <v>25</v>
      </c>
      <c r="C64" s="10">
        <v>0.189747</v>
      </c>
      <c r="D64" s="11">
        <v>0.45</v>
      </c>
      <c r="E64" s="15">
        <f>C64*(1-D64)</f>
        <v>0.10436085000000001</v>
      </c>
      <c r="F64" s="16">
        <v>0.03</v>
      </c>
      <c r="G64" s="15">
        <f t="shared" si="5"/>
        <v>0.18405458999999999</v>
      </c>
      <c r="H64" s="7"/>
      <c r="I64" s="7" t="s">
        <v>26</v>
      </c>
      <c r="J64" s="7"/>
      <c r="K64" s="7"/>
      <c r="L64" s="7"/>
      <c r="M64" s="7"/>
      <c r="N64" s="7"/>
      <c r="O64" s="7"/>
      <c r="P64" s="7"/>
      <c r="Q64" s="7"/>
      <c r="R64" s="7"/>
      <c r="S64" s="7"/>
      <c r="T64" s="7"/>
      <c r="U64" s="7"/>
      <c r="V64" s="7"/>
      <c r="W64" s="7"/>
      <c r="X64" s="7"/>
      <c r="Y64" s="7"/>
      <c r="Z64" s="7"/>
      <c r="AA64" s="7"/>
      <c r="AB64" s="7"/>
      <c r="AC64" s="7"/>
      <c r="AD64" s="7"/>
      <c r="AE64" s="7"/>
      <c r="AF64" s="7"/>
      <c r="AG64" s="7"/>
    </row>
    <row r="65" spans="1:33" s="295" customFormat="1" ht="13.8">
      <c r="A65" s="7"/>
      <c r="B65" s="7" t="s">
        <v>27</v>
      </c>
      <c r="C65" s="10">
        <v>0.189747</v>
      </c>
      <c r="D65" s="11">
        <v>0.55000000000000004</v>
      </c>
      <c r="E65" s="15">
        <f>C65*(1-D65)</f>
        <v>8.5386149999999994E-2</v>
      </c>
      <c r="F65" s="16">
        <v>0.03</v>
      </c>
      <c r="G65" s="15">
        <f t="shared" si="5"/>
        <v>0.18405458999999999</v>
      </c>
      <c r="H65" s="7"/>
      <c r="I65" s="7" t="s">
        <v>28</v>
      </c>
      <c r="J65" s="7"/>
      <c r="K65" s="7"/>
      <c r="L65" s="7"/>
      <c r="M65" s="7"/>
      <c r="N65" s="7"/>
      <c r="O65" s="7"/>
      <c r="P65" s="7"/>
      <c r="Q65" s="7"/>
      <c r="R65" s="7"/>
      <c r="S65" s="7"/>
      <c r="T65" s="7"/>
      <c r="U65" s="7"/>
      <c r="V65" s="7"/>
      <c r="W65" s="7"/>
      <c r="X65" s="7"/>
      <c r="Y65" s="7"/>
      <c r="Z65" s="7"/>
      <c r="AA65" s="7"/>
      <c r="AB65" s="7"/>
      <c r="AC65" s="7"/>
      <c r="AD65" s="7"/>
      <c r="AE65" s="7"/>
      <c r="AF65" s="7"/>
      <c r="AG65" s="7"/>
    </row>
    <row r="66" spans="1:33" s="295" customForma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row>
    <row r="67" spans="1:33" s="295" customFormat="1" ht="17.399999999999999">
      <c r="A67" s="7"/>
      <c r="B67" s="303"/>
      <c r="C67" s="303"/>
      <c r="D67" s="303"/>
      <c r="E67" s="303"/>
      <c r="F67" s="303"/>
      <c r="G67" s="303"/>
      <c r="H67" s="303"/>
      <c r="I67" s="7"/>
      <c r="J67" s="7"/>
      <c r="K67" s="7"/>
      <c r="L67" s="7"/>
      <c r="M67" s="7"/>
      <c r="N67" s="7"/>
      <c r="O67" s="7"/>
      <c r="P67" s="7"/>
      <c r="Q67" s="7"/>
      <c r="R67" s="7"/>
      <c r="S67" s="7"/>
      <c r="T67" s="7"/>
      <c r="U67" s="7"/>
      <c r="V67" s="7"/>
      <c r="W67" s="7"/>
      <c r="X67" s="7"/>
      <c r="Y67" s="7"/>
      <c r="Z67" s="7"/>
      <c r="AA67" s="7"/>
      <c r="AB67" s="7"/>
      <c r="AC67" s="7"/>
      <c r="AD67" s="7"/>
      <c r="AE67" s="7"/>
      <c r="AF67" s="7"/>
      <c r="AG67" s="7"/>
    </row>
    <row r="68" spans="1:33" s="295" customForma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s="295" customForma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row>
    <row r="70" spans="1:33" s="295" customForma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row>
    <row r="71" spans="1:33" s="295" customForma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row>
    <row r="72" spans="1:33" s="295" customForma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row>
    <row r="73" spans="1:33" s="295" customForma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s="295" customForma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s="295" customForma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row>
    <row r="76" spans="1:33" s="295" customForma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row>
    <row r="77" spans="1:33" s="295" customForma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row>
    <row r="78" spans="1:33" s="295" customForma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row>
    <row r="79" spans="1:33" s="295" customForma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s="295" customForma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s="300" customFormat="1"/>
    <row r="82" spans="1:33" s="295" customForma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row>
    <row r="83" spans="1:33" s="295" customForma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row>
    <row r="84" spans="1:33" s="295" customFormat="1" ht="13.8">
      <c r="A84" s="7"/>
      <c r="B84" s="301" t="s">
        <v>30</v>
      </c>
      <c r="C84" s="301"/>
      <c r="D84" s="301"/>
      <c r="E84" s="301"/>
      <c r="F84" s="7"/>
      <c r="G84" s="8" t="s">
        <v>0</v>
      </c>
      <c r="H84" s="7"/>
      <c r="I84" s="7"/>
      <c r="J84" s="301" t="s">
        <v>407</v>
      </c>
      <c r="K84" s="301"/>
      <c r="L84" s="301"/>
      <c r="M84" s="301"/>
      <c r="N84" s="7"/>
      <c r="O84" s="8" t="s">
        <v>0</v>
      </c>
      <c r="P84" s="7"/>
      <c r="Q84" s="7"/>
      <c r="R84" s="7"/>
      <c r="S84" s="7"/>
      <c r="T84" s="7"/>
      <c r="U84" s="7"/>
      <c r="V84" s="7"/>
      <c r="W84" s="7"/>
      <c r="X84" s="7"/>
      <c r="Y84" s="7"/>
      <c r="Z84" s="7"/>
      <c r="AA84" s="7"/>
      <c r="AB84" s="7"/>
      <c r="AC84" s="7"/>
      <c r="AD84" s="7"/>
      <c r="AE84" s="7"/>
      <c r="AF84" s="7"/>
      <c r="AG84" s="7"/>
    </row>
    <row r="85" spans="1:33" s="295" customFormat="1" ht="13.8">
      <c r="A85" s="7"/>
      <c r="B85" s="9" t="s">
        <v>31</v>
      </c>
      <c r="C85" s="9" t="s">
        <v>2</v>
      </c>
      <c r="D85" s="9" t="s">
        <v>3</v>
      </c>
      <c r="E85" s="9" t="s">
        <v>4</v>
      </c>
      <c r="F85" s="7"/>
      <c r="G85" s="7" t="s">
        <v>405</v>
      </c>
      <c r="H85" s="7"/>
      <c r="I85" s="7"/>
      <c r="J85" s="9" t="s">
        <v>31</v>
      </c>
      <c r="K85" s="9" t="s">
        <v>2</v>
      </c>
      <c r="L85" s="9" t="s">
        <v>3</v>
      </c>
      <c r="M85" s="9" t="s">
        <v>4</v>
      </c>
      <c r="N85" s="7"/>
      <c r="O85" s="7" t="s">
        <v>405</v>
      </c>
      <c r="P85" s="7"/>
      <c r="Q85" s="7"/>
      <c r="R85" s="7"/>
      <c r="S85" s="7"/>
      <c r="T85" s="7"/>
      <c r="U85" s="7"/>
      <c r="V85" s="7"/>
      <c r="W85" s="7"/>
      <c r="X85" s="7"/>
      <c r="Y85" s="7"/>
      <c r="Z85" s="7"/>
      <c r="AA85" s="7"/>
      <c r="AB85" s="7"/>
      <c r="AC85" s="7"/>
      <c r="AD85" s="7"/>
      <c r="AE85" s="7"/>
      <c r="AF85" s="7"/>
      <c r="AG85" s="7"/>
    </row>
    <row r="86" spans="1:33" s="295" customFormat="1" ht="13.8">
      <c r="A86" s="7"/>
      <c r="B86" s="7" t="s">
        <v>32</v>
      </c>
      <c r="C86" s="7">
        <v>0.15989999999999999</v>
      </c>
      <c r="D86" s="11">
        <v>7.0000000000000007E-2</v>
      </c>
      <c r="E86" s="15">
        <f t="shared" ref="E86:E87" si="6">C86*(1-D86)</f>
        <v>0.14870699999999998</v>
      </c>
      <c r="F86" s="7"/>
      <c r="G86" s="7" t="s">
        <v>406</v>
      </c>
      <c r="H86" s="7"/>
      <c r="I86" s="7"/>
      <c r="J86" s="7" t="s">
        <v>32</v>
      </c>
      <c r="K86" s="7">
        <v>0.15989999999999999</v>
      </c>
      <c r="L86" s="11">
        <v>0.12</v>
      </c>
      <c r="M86" s="15">
        <f t="shared" ref="M86:M87" si="7">K86*(1-L86)</f>
        <v>0.14071199999999998</v>
      </c>
      <c r="N86" s="7"/>
      <c r="O86" s="7" t="s">
        <v>406</v>
      </c>
      <c r="P86" s="7"/>
      <c r="Q86" s="7"/>
      <c r="R86" s="7"/>
      <c r="S86" s="7"/>
      <c r="T86" s="7"/>
      <c r="U86" s="7"/>
      <c r="V86" s="7"/>
      <c r="W86" s="7"/>
      <c r="X86" s="7"/>
      <c r="Y86" s="7"/>
      <c r="Z86" s="7"/>
      <c r="AA86" s="7"/>
      <c r="AB86" s="7"/>
      <c r="AC86" s="7"/>
      <c r="AD86" s="7"/>
      <c r="AE86" s="7"/>
      <c r="AF86" s="7"/>
      <c r="AG86" s="7"/>
    </row>
    <row r="87" spans="1:33" s="295" customFormat="1" ht="13.8">
      <c r="A87" s="7"/>
      <c r="B87" s="7" t="s">
        <v>33</v>
      </c>
      <c r="C87" s="7">
        <v>0.06</v>
      </c>
      <c r="D87" s="11">
        <v>0</v>
      </c>
      <c r="E87" s="15">
        <f t="shared" si="6"/>
        <v>0.06</v>
      </c>
      <c r="F87" s="7"/>
      <c r="G87" s="7"/>
      <c r="H87" s="7"/>
      <c r="I87" s="7"/>
      <c r="J87" s="7" t="s">
        <v>33</v>
      </c>
      <c r="K87" s="7">
        <v>0.06</v>
      </c>
      <c r="L87" s="11">
        <v>0</v>
      </c>
      <c r="M87" s="15">
        <f t="shared" si="7"/>
        <v>0.06</v>
      </c>
      <c r="N87" s="7"/>
      <c r="O87" s="7"/>
      <c r="P87" s="7"/>
      <c r="Q87" s="7"/>
      <c r="R87" s="7"/>
      <c r="S87" s="7"/>
      <c r="T87" s="7"/>
      <c r="U87" s="7"/>
      <c r="V87" s="7"/>
      <c r="W87" s="7"/>
      <c r="X87" s="7"/>
      <c r="Y87" s="7"/>
      <c r="Z87" s="7"/>
      <c r="AA87" s="7"/>
      <c r="AB87" s="7"/>
      <c r="AC87" s="7"/>
      <c r="AD87" s="7"/>
      <c r="AE87" s="7"/>
      <c r="AF87" s="7"/>
      <c r="AG87" s="7"/>
    </row>
    <row r="88" spans="1:33" s="295" customForma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row>
    <row r="89" spans="1:33" s="295" customForma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row>
    <row r="90" spans="1:33" s="295" customForma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row>
    <row r="91" spans="1:33" s="295" customForma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s="295" customForma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s="295" customFormat="1" ht="13.8">
      <c r="A93" s="7"/>
      <c r="B93" s="301" t="s">
        <v>353</v>
      </c>
      <c r="C93" s="301"/>
      <c r="D93" s="301"/>
      <c r="E93" s="301"/>
      <c r="F93" s="7"/>
      <c r="G93" s="8" t="s">
        <v>0</v>
      </c>
      <c r="H93" s="7"/>
      <c r="I93" s="7"/>
      <c r="J93" s="301" t="s">
        <v>408</v>
      </c>
      <c r="K93" s="301"/>
      <c r="L93" s="301"/>
      <c r="M93" s="301"/>
      <c r="N93" s="7"/>
      <c r="O93" s="8" t="s">
        <v>0</v>
      </c>
      <c r="P93" s="7"/>
      <c r="Q93" s="7"/>
      <c r="R93" s="7"/>
      <c r="S93" s="7"/>
      <c r="T93" s="7"/>
      <c r="U93" s="7"/>
      <c r="V93" s="7"/>
      <c r="W93" s="7"/>
      <c r="X93" s="7"/>
      <c r="Y93" s="7"/>
      <c r="Z93" s="7"/>
      <c r="AA93" s="7"/>
      <c r="AB93" s="7"/>
      <c r="AC93" s="7"/>
      <c r="AD93" s="7"/>
      <c r="AE93" s="7"/>
      <c r="AF93" s="7"/>
      <c r="AG93" s="7"/>
    </row>
    <row r="94" spans="1:33" s="295" customFormat="1" ht="13.8">
      <c r="A94" s="7"/>
      <c r="B94" s="9" t="s">
        <v>31</v>
      </c>
      <c r="C94" s="9" t="s">
        <v>2</v>
      </c>
      <c r="D94" s="9" t="s">
        <v>3</v>
      </c>
      <c r="E94" s="9" t="s">
        <v>4</v>
      </c>
      <c r="F94" s="7"/>
      <c r="G94" s="7" t="s">
        <v>405</v>
      </c>
      <c r="H94" s="7"/>
      <c r="I94" s="7"/>
      <c r="J94" s="9" t="s">
        <v>31</v>
      </c>
      <c r="K94" s="9" t="s">
        <v>2</v>
      </c>
      <c r="L94" s="9" t="s">
        <v>3</v>
      </c>
      <c r="M94" s="9" t="s">
        <v>4</v>
      </c>
      <c r="N94" s="7"/>
      <c r="O94" s="7" t="s">
        <v>405</v>
      </c>
      <c r="P94" s="7"/>
      <c r="Q94" s="7"/>
      <c r="R94" s="7"/>
      <c r="S94" s="7"/>
      <c r="T94" s="7"/>
      <c r="U94" s="7"/>
      <c r="V94" s="7"/>
      <c r="W94" s="7"/>
      <c r="X94" s="7"/>
      <c r="Y94" s="7"/>
      <c r="Z94" s="7"/>
      <c r="AA94" s="7"/>
      <c r="AB94" s="7"/>
      <c r="AC94" s="7"/>
      <c r="AD94" s="7"/>
      <c r="AE94" s="7"/>
      <c r="AF94" s="7"/>
      <c r="AG94" s="7"/>
    </row>
    <row r="95" spans="1:33" s="295" customFormat="1" ht="13.8">
      <c r="A95" s="7"/>
      <c r="B95" s="7" t="s">
        <v>32</v>
      </c>
      <c r="C95" s="7">
        <v>0.15989999999999999</v>
      </c>
      <c r="D95" s="11">
        <v>7.0000000000000007E-2</v>
      </c>
      <c r="E95" s="15">
        <f t="shared" ref="E95:E96" si="8">C95*(1-D95)</f>
        <v>0.14870699999999998</v>
      </c>
      <c r="F95" s="7"/>
      <c r="G95" s="7" t="s">
        <v>406</v>
      </c>
      <c r="H95" s="7"/>
      <c r="I95" s="7"/>
      <c r="J95" s="7" t="s">
        <v>32</v>
      </c>
      <c r="K95" s="7">
        <v>0.15989999999999999</v>
      </c>
      <c r="L95" s="11">
        <v>0.12</v>
      </c>
      <c r="M95" s="15">
        <f t="shared" ref="M95:M96" si="9">K95*(1-L95)</f>
        <v>0.14071199999999998</v>
      </c>
      <c r="N95" s="7"/>
      <c r="O95" s="7" t="s">
        <v>406</v>
      </c>
      <c r="P95" s="7"/>
      <c r="Q95" s="7"/>
      <c r="R95" s="7"/>
      <c r="S95" s="7"/>
      <c r="T95" s="7"/>
      <c r="U95" s="7"/>
      <c r="V95" s="7"/>
      <c r="W95" s="7"/>
      <c r="X95" s="7"/>
      <c r="Y95" s="7"/>
      <c r="Z95" s="7"/>
      <c r="AA95" s="7"/>
      <c r="AB95" s="7"/>
      <c r="AC95" s="7"/>
      <c r="AD95" s="7"/>
      <c r="AE95" s="7"/>
      <c r="AF95" s="7"/>
      <c r="AG95" s="7"/>
    </row>
    <row r="96" spans="1:33" s="295" customFormat="1" ht="13.8">
      <c r="A96" s="7"/>
      <c r="B96" s="7" t="s">
        <v>33</v>
      </c>
      <c r="C96" s="7">
        <v>0.06</v>
      </c>
      <c r="D96" s="11">
        <v>0</v>
      </c>
      <c r="E96" s="15">
        <f t="shared" si="8"/>
        <v>0.06</v>
      </c>
      <c r="F96" s="7"/>
      <c r="G96" s="7"/>
      <c r="H96" s="7"/>
      <c r="I96" s="7"/>
      <c r="J96" s="7" t="s">
        <v>33</v>
      </c>
      <c r="K96" s="7">
        <v>0.06</v>
      </c>
      <c r="L96" s="11">
        <v>0</v>
      </c>
      <c r="M96" s="15">
        <f t="shared" si="9"/>
        <v>0.06</v>
      </c>
      <c r="N96" s="7"/>
      <c r="O96" s="7"/>
      <c r="P96" s="7"/>
      <c r="Q96" s="7"/>
      <c r="R96" s="7"/>
      <c r="S96" s="7"/>
      <c r="T96" s="7"/>
      <c r="U96" s="7"/>
      <c r="V96" s="7"/>
      <c r="W96" s="7"/>
      <c r="X96" s="7"/>
      <c r="Y96" s="7"/>
      <c r="Z96" s="7"/>
      <c r="AA96" s="7"/>
      <c r="AB96" s="7"/>
      <c r="AC96" s="7"/>
      <c r="AD96" s="7"/>
      <c r="AE96" s="7"/>
      <c r="AF96" s="7"/>
      <c r="AG96" s="7"/>
    </row>
    <row r="97" spans="1:33" s="295" customFormat="1" ht="13.8">
      <c r="A97" s="7"/>
      <c r="B97" s="302" t="s">
        <v>354</v>
      </c>
      <c r="C97" s="302"/>
      <c r="D97" s="302"/>
      <c r="E97" s="302"/>
      <c r="F97" s="7"/>
      <c r="G97" s="7"/>
      <c r="H97" s="7"/>
      <c r="I97" s="7"/>
      <c r="J97" s="302" t="s">
        <v>354</v>
      </c>
      <c r="K97" s="302"/>
      <c r="L97" s="302"/>
      <c r="M97" s="302"/>
      <c r="N97" s="7"/>
      <c r="O97" s="7"/>
      <c r="P97" s="7"/>
      <c r="Q97" s="7"/>
      <c r="R97" s="7"/>
      <c r="S97" s="7"/>
      <c r="T97" s="7"/>
      <c r="U97" s="7"/>
      <c r="V97" s="7"/>
      <c r="W97" s="7"/>
      <c r="X97" s="7"/>
      <c r="Y97" s="7"/>
      <c r="Z97" s="7"/>
      <c r="AA97" s="7"/>
      <c r="AB97" s="7"/>
      <c r="AC97" s="7"/>
      <c r="AD97" s="7"/>
      <c r="AE97" s="7"/>
      <c r="AF97" s="7"/>
      <c r="AG97" s="7"/>
    </row>
    <row r="98" spans="1:33" s="295" customForma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s="295" customForma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row>
    <row r="100" spans="1:33" s="300" customFormat="1"/>
    <row r="101" spans="1:33" s="295" customForma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row>
    <row r="102" spans="1:33" s="295" customForma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row>
    <row r="103" spans="1:33" s="295" customFormat="1" ht="13.8">
      <c r="A103" s="7"/>
      <c r="B103" s="301" t="s">
        <v>34</v>
      </c>
      <c r="C103" s="301"/>
      <c r="D103" s="301"/>
      <c r="E103" s="301"/>
      <c r="F103" s="301"/>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s="295" customFormat="1" ht="13.8">
      <c r="A104" s="7"/>
      <c r="B104" s="9" t="s">
        <v>1</v>
      </c>
      <c r="C104" s="9" t="s">
        <v>35</v>
      </c>
      <c r="D104" s="9" t="s">
        <v>2</v>
      </c>
      <c r="E104" s="9" t="s">
        <v>3</v>
      </c>
      <c r="F104" s="9" t="s">
        <v>4</v>
      </c>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s="295" customFormat="1" ht="13.8">
      <c r="A105" s="7"/>
      <c r="B105" s="7" t="s">
        <v>36</v>
      </c>
      <c r="C105" s="17">
        <v>7.18</v>
      </c>
      <c r="D105" s="7">
        <v>9.3700000000000006E-2</v>
      </c>
      <c r="E105" s="11">
        <v>0.1</v>
      </c>
      <c r="F105" s="15">
        <f>D105*(1-E105)</f>
        <v>8.4330000000000002E-2</v>
      </c>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row>
    <row r="106" spans="1:33" s="295" customFormat="1" ht="13.8">
      <c r="A106" s="7"/>
      <c r="B106" s="7" t="s">
        <v>37</v>
      </c>
      <c r="C106" s="17">
        <v>7.18</v>
      </c>
      <c r="D106" s="7">
        <v>9.3700000000000006E-2</v>
      </c>
      <c r="E106" s="11">
        <v>0.1</v>
      </c>
      <c r="F106" s="15">
        <f t="shared" ref="F106:F111" si="10">D106*(1-E106)</f>
        <v>8.4330000000000002E-2</v>
      </c>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row>
    <row r="107" spans="1:33" s="295" customFormat="1" ht="13.8">
      <c r="A107" s="7"/>
      <c r="B107" s="7" t="s">
        <v>38</v>
      </c>
      <c r="C107" s="17">
        <v>7.18</v>
      </c>
      <c r="D107" s="7">
        <v>9.3700000000000006E-2</v>
      </c>
      <c r="E107" s="11">
        <v>0.13</v>
      </c>
      <c r="F107" s="15">
        <f t="shared" si="10"/>
        <v>8.1519000000000008E-2</v>
      </c>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row>
    <row r="108" spans="1:33" s="295" customFormat="1" ht="13.8">
      <c r="A108" s="7"/>
      <c r="B108" s="7" t="s">
        <v>39</v>
      </c>
      <c r="C108" s="17">
        <v>7.18</v>
      </c>
      <c r="D108" s="7">
        <v>9.3700000000000006E-2</v>
      </c>
      <c r="E108" s="11">
        <v>0.13</v>
      </c>
      <c r="F108" s="15">
        <f t="shared" si="10"/>
        <v>8.1519000000000008E-2</v>
      </c>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row>
    <row r="109" spans="1:33" s="295" customFormat="1" ht="13.8">
      <c r="A109" s="7"/>
      <c r="B109" s="7" t="s">
        <v>40</v>
      </c>
      <c r="C109" s="17">
        <v>7.18</v>
      </c>
      <c r="D109" s="7">
        <v>9.3700000000000006E-2</v>
      </c>
      <c r="E109" s="11">
        <v>0.2</v>
      </c>
      <c r="F109" s="15">
        <f t="shared" si="10"/>
        <v>7.4960000000000013E-2</v>
      </c>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s="295" customFormat="1" ht="13.8">
      <c r="A110" s="7"/>
      <c r="B110" s="7" t="s">
        <v>41</v>
      </c>
      <c r="C110" s="17">
        <v>7.18</v>
      </c>
      <c r="D110" s="7">
        <v>9.3700000000000006E-2</v>
      </c>
      <c r="E110" s="11">
        <v>0.2</v>
      </c>
      <c r="F110" s="15">
        <f t="shared" si="10"/>
        <v>7.4960000000000013E-2</v>
      </c>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s="295" customFormat="1" ht="13.8">
      <c r="A111" s="7"/>
      <c r="B111" s="7" t="s">
        <v>42</v>
      </c>
      <c r="C111" s="17">
        <v>7.18</v>
      </c>
      <c r="D111" s="7">
        <v>9.3700000000000006E-2</v>
      </c>
      <c r="E111" s="11">
        <v>0.23</v>
      </c>
      <c r="F111" s="15">
        <f t="shared" si="10"/>
        <v>7.2149000000000005E-2</v>
      </c>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1:33" s="295" customForma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row>
    <row r="113" spans="1:33" s="295" customForma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row>
    <row r="114" spans="1:33" s="295" customFormat="1" ht="13.8">
      <c r="A114" s="7"/>
      <c r="B114" s="301" t="s">
        <v>43</v>
      </c>
      <c r="C114" s="301"/>
      <c r="D114" s="301"/>
      <c r="E114" s="301"/>
      <c r="F114" s="301"/>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row>
    <row r="115" spans="1:33" s="295" customFormat="1" ht="13.8">
      <c r="A115" s="7"/>
      <c r="B115" s="9" t="s">
        <v>1</v>
      </c>
      <c r="C115" s="9" t="s">
        <v>35</v>
      </c>
      <c r="D115" s="9" t="s">
        <v>2</v>
      </c>
      <c r="E115" s="9" t="s">
        <v>3</v>
      </c>
      <c r="F115" s="9" t="s">
        <v>4</v>
      </c>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row>
    <row r="116" spans="1:33" s="295" customFormat="1" ht="13.8">
      <c r="A116" s="7"/>
      <c r="B116" s="7" t="s">
        <v>36</v>
      </c>
      <c r="C116" s="17">
        <v>14.6</v>
      </c>
      <c r="D116" s="7">
        <v>9.2999999999999999E-2</v>
      </c>
      <c r="E116" s="11">
        <v>0.1</v>
      </c>
      <c r="F116" s="15">
        <f>D116*(1-E116)</f>
        <v>8.3699999999999997E-2</v>
      </c>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3" s="295" customFormat="1" ht="13.8">
      <c r="A117" s="7"/>
      <c r="B117" s="7" t="s">
        <v>37</v>
      </c>
      <c r="C117" s="17">
        <v>14.6</v>
      </c>
      <c r="D117" s="7">
        <v>9.2999999999999999E-2</v>
      </c>
      <c r="E117" s="11">
        <v>0.1</v>
      </c>
      <c r="F117" s="15">
        <f t="shared" ref="F117:F122" si="11">D117*(1-E117)</f>
        <v>8.3699999999999997E-2</v>
      </c>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row>
    <row r="118" spans="1:33" s="295" customFormat="1" ht="13.8">
      <c r="A118" s="7"/>
      <c r="B118" s="7" t="s">
        <v>38</v>
      </c>
      <c r="C118" s="17">
        <v>14.6</v>
      </c>
      <c r="D118" s="7">
        <v>9.2999999999999999E-2</v>
      </c>
      <c r="E118" s="11">
        <v>0.13</v>
      </c>
      <c r="F118" s="15">
        <f t="shared" si="11"/>
        <v>8.0909999999999996E-2</v>
      </c>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row>
    <row r="119" spans="1:33" s="295" customFormat="1" ht="13.8">
      <c r="A119" s="7"/>
      <c r="B119" s="7" t="s">
        <v>39</v>
      </c>
      <c r="C119" s="17">
        <v>14.6</v>
      </c>
      <c r="D119" s="7">
        <v>9.2999999999999999E-2</v>
      </c>
      <c r="E119" s="11">
        <v>0.13</v>
      </c>
      <c r="F119" s="15">
        <f t="shared" si="11"/>
        <v>8.0909999999999996E-2</v>
      </c>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row>
    <row r="120" spans="1:33" s="295" customFormat="1" ht="13.8">
      <c r="A120" s="7"/>
      <c r="B120" s="7" t="s">
        <v>40</v>
      </c>
      <c r="C120" s="17">
        <v>14.6</v>
      </c>
      <c r="D120" s="7">
        <v>9.2999999999999999E-2</v>
      </c>
      <c r="E120" s="11">
        <v>0.2</v>
      </c>
      <c r="F120" s="15">
        <f t="shared" si="11"/>
        <v>7.4400000000000008E-2</v>
      </c>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row>
    <row r="121" spans="1:33" s="295" customFormat="1" ht="13.8">
      <c r="A121" s="7"/>
      <c r="B121" s="7" t="s">
        <v>41</v>
      </c>
      <c r="C121" s="17">
        <v>14.6</v>
      </c>
      <c r="D121" s="7">
        <v>9.2999999999999999E-2</v>
      </c>
      <c r="E121" s="11">
        <v>0.2</v>
      </c>
      <c r="F121" s="15">
        <f t="shared" si="11"/>
        <v>7.4400000000000008E-2</v>
      </c>
      <c r="G121" s="7"/>
      <c r="H121" s="7"/>
      <c r="I121" s="7"/>
      <c r="J121" s="7"/>
      <c r="K121" s="7"/>
      <c r="L121" s="7"/>
      <c r="M121" s="7"/>
      <c r="N121" s="7"/>
      <c r="O121" s="7"/>
      <c r="P121" s="7"/>
      <c r="Q121" s="7"/>
      <c r="R121" s="7"/>
      <c r="S121" s="7"/>
      <c r="T121" s="7"/>
      <c r="U121" s="7"/>
      <c r="V121" s="7"/>
      <c r="W121" s="7"/>
    </row>
    <row r="122" spans="1:33" s="295" customFormat="1" ht="13.8">
      <c r="A122" s="7"/>
      <c r="B122" s="7" t="s">
        <v>42</v>
      </c>
      <c r="C122" s="17">
        <v>14.6</v>
      </c>
      <c r="D122" s="7">
        <v>9.2999999999999999E-2</v>
      </c>
      <c r="E122" s="11">
        <v>0.23</v>
      </c>
      <c r="F122" s="15">
        <f t="shared" si="11"/>
        <v>7.1610000000000007E-2</v>
      </c>
      <c r="G122" s="7"/>
      <c r="H122" s="7"/>
      <c r="I122" s="7"/>
      <c r="J122" s="7"/>
      <c r="K122" s="7"/>
      <c r="L122" s="7"/>
      <c r="M122" s="7"/>
      <c r="N122" s="7"/>
      <c r="O122" s="7"/>
      <c r="P122" s="7"/>
      <c r="Q122" s="7"/>
      <c r="R122" s="7"/>
      <c r="S122" s="7"/>
      <c r="T122" s="7"/>
      <c r="U122" s="7"/>
      <c r="V122" s="7"/>
      <c r="W122" s="7"/>
    </row>
    <row r="123" spans="1:33" s="295" customFormat="1">
      <c r="A123" s="7"/>
      <c r="B123" s="7"/>
      <c r="C123" s="7"/>
      <c r="D123" s="7"/>
      <c r="E123" s="7"/>
      <c r="F123" s="7"/>
      <c r="G123" s="7"/>
      <c r="H123" s="7"/>
      <c r="I123" s="7"/>
      <c r="J123" s="7"/>
      <c r="K123" s="7"/>
      <c r="L123" s="7"/>
      <c r="M123" s="7"/>
      <c r="N123" s="7"/>
      <c r="O123" s="7"/>
      <c r="P123" s="7"/>
      <c r="Q123" s="7"/>
      <c r="R123" s="7"/>
      <c r="S123" s="7"/>
      <c r="T123" s="7"/>
      <c r="U123" s="7"/>
      <c r="V123" s="7"/>
      <c r="W123" s="7"/>
    </row>
    <row r="124" spans="1:33" s="295" customFormat="1">
      <c r="A124" s="7"/>
      <c r="B124" s="7"/>
      <c r="C124" s="7"/>
      <c r="D124" s="7"/>
      <c r="E124" s="7"/>
      <c r="F124" s="7"/>
      <c r="G124" s="7"/>
      <c r="H124" s="7"/>
      <c r="I124" s="7"/>
      <c r="J124" s="7"/>
      <c r="K124" s="7"/>
      <c r="L124" s="7"/>
      <c r="M124" s="7"/>
      <c r="N124" s="7"/>
      <c r="O124" s="7"/>
      <c r="P124" s="7"/>
      <c r="Q124" s="7"/>
      <c r="R124" s="7"/>
      <c r="S124" s="7"/>
      <c r="T124" s="7"/>
      <c r="U124" s="7"/>
      <c r="V124" s="7"/>
      <c r="W124" s="7"/>
    </row>
    <row r="125" spans="1:33" s="295" customFormat="1" ht="13.8">
      <c r="A125" s="7"/>
      <c r="B125" s="301" t="s">
        <v>44</v>
      </c>
      <c r="C125" s="301"/>
      <c r="D125" s="301"/>
      <c r="E125" s="301"/>
      <c r="F125" s="301"/>
      <c r="G125" s="7"/>
      <c r="H125" s="7"/>
      <c r="I125" s="7"/>
      <c r="J125" s="7"/>
      <c r="K125" s="7"/>
      <c r="L125" s="7"/>
      <c r="M125" s="7"/>
      <c r="N125" s="7"/>
      <c r="O125" s="7"/>
      <c r="P125" s="7"/>
      <c r="Q125" s="7"/>
      <c r="R125" s="7"/>
      <c r="S125" s="7"/>
      <c r="T125" s="7"/>
      <c r="U125" s="7"/>
      <c r="V125" s="7"/>
      <c r="W125" s="7"/>
    </row>
    <row r="126" spans="1:33" s="295" customFormat="1" ht="13.8">
      <c r="A126" s="7"/>
      <c r="B126" s="9" t="s">
        <v>1</v>
      </c>
      <c r="C126" s="9" t="s">
        <v>35</v>
      </c>
      <c r="D126" s="9" t="s">
        <v>2</v>
      </c>
      <c r="E126" s="9" t="s">
        <v>3</v>
      </c>
      <c r="F126" s="9" t="s">
        <v>4</v>
      </c>
      <c r="G126" s="7"/>
      <c r="H126" s="7"/>
      <c r="I126" s="7"/>
      <c r="J126" s="7"/>
      <c r="K126" s="7"/>
      <c r="L126" s="7"/>
      <c r="M126" s="7"/>
      <c r="N126" s="7"/>
      <c r="O126" s="7"/>
      <c r="P126" s="7"/>
      <c r="Q126" s="7"/>
      <c r="R126" s="7"/>
      <c r="S126" s="7"/>
      <c r="T126" s="7"/>
      <c r="U126" s="7"/>
      <c r="V126" s="7"/>
      <c r="W126" s="7"/>
    </row>
    <row r="127" spans="1:33" s="295" customFormat="1" ht="13.8">
      <c r="A127" s="7"/>
      <c r="B127" s="7" t="s">
        <v>36</v>
      </c>
      <c r="C127" s="17">
        <v>30.67</v>
      </c>
      <c r="D127" s="18">
        <v>8.7999999999999995E-2</v>
      </c>
      <c r="E127" s="11">
        <v>0.1</v>
      </c>
      <c r="F127" s="15">
        <f>D127*(1-E127)</f>
        <v>7.9199999999999993E-2</v>
      </c>
      <c r="G127" s="7"/>
      <c r="H127" s="7"/>
      <c r="I127" s="7"/>
      <c r="J127" s="7"/>
      <c r="K127" s="7"/>
      <c r="L127" s="7"/>
      <c r="M127" s="7"/>
      <c r="N127" s="7"/>
      <c r="O127" s="7"/>
      <c r="P127" s="7"/>
      <c r="Q127" s="7"/>
      <c r="R127" s="7"/>
      <c r="S127" s="7"/>
      <c r="T127" s="7"/>
      <c r="U127" s="7"/>
      <c r="V127" s="7"/>
      <c r="W127" s="7"/>
    </row>
    <row r="128" spans="1:33" s="295" customFormat="1" ht="13.8">
      <c r="A128" s="7"/>
      <c r="B128" s="7" t="s">
        <v>37</v>
      </c>
      <c r="C128" s="17">
        <v>30.67</v>
      </c>
      <c r="D128" s="18">
        <v>8.7999999999999995E-2</v>
      </c>
      <c r="E128" s="11">
        <v>0.1</v>
      </c>
      <c r="F128" s="15">
        <f t="shared" ref="F128:F130" si="12">D128*(1-E128)</f>
        <v>7.9199999999999993E-2</v>
      </c>
      <c r="G128" s="7"/>
      <c r="H128" s="7"/>
      <c r="I128" s="7"/>
      <c r="J128" s="7"/>
      <c r="K128" s="7"/>
      <c r="L128" s="7"/>
      <c r="M128" s="7"/>
      <c r="N128" s="7"/>
      <c r="O128" s="7"/>
      <c r="P128" s="7"/>
      <c r="Q128" s="7"/>
      <c r="R128" s="7"/>
      <c r="S128" s="7"/>
      <c r="T128" s="7"/>
      <c r="U128" s="7"/>
      <c r="V128" s="7"/>
      <c r="W128" s="7"/>
    </row>
    <row r="129" spans="1:23" s="295" customFormat="1" ht="13.8">
      <c r="A129" s="7"/>
      <c r="B129" s="7" t="s">
        <v>40</v>
      </c>
      <c r="C129" s="17">
        <v>30.67</v>
      </c>
      <c r="D129" s="18">
        <v>8.7999999999999995E-2</v>
      </c>
      <c r="E129" s="11">
        <v>0.1</v>
      </c>
      <c r="F129" s="15">
        <f t="shared" si="12"/>
        <v>7.9199999999999993E-2</v>
      </c>
      <c r="G129" s="7"/>
      <c r="H129" s="7"/>
      <c r="I129" s="7"/>
      <c r="J129" s="7"/>
      <c r="K129" s="7"/>
      <c r="L129" s="7"/>
      <c r="M129" s="7"/>
      <c r="N129" s="7"/>
      <c r="O129" s="7"/>
      <c r="P129" s="7"/>
      <c r="Q129" s="7"/>
      <c r="R129" s="7"/>
      <c r="S129" s="7"/>
      <c r="T129" s="7"/>
      <c r="U129" s="7"/>
      <c r="V129" s="7"/>
      <c r="W129" s="7"/>
    </row>
    <row r="130" spans="1:23" s="295" customFormat="1" ht="13.8">
      <c r="A130" s="7"/>
      <c r="B130" s="7" t="s">
        <v>41</v>
      </c>
      <c r="C130" s="17">
        <v>30.67</v>
      </c>
      <c r="D130" s="18">
        <v>8.7999999999999995E-2</v>
      </c>
      <c r="E130" s="11">
        <v>0.1</v>
      </c>
      <c r="F130" s="15">
        <f t="shared" si="12"/>
        <v>7.9199999999999993E-2</v>
      </c>
      <c r="G130" s="7"/>
      <c r="H130" s="7"/>
      <c r="I130" s="7"/>
      <c r="J130" s="7"/>
      <c r="K130" s="7"/>
      <c r="L130" s="7"/>
      <c r="M130" s="7"/>
      <c r="N130" s="7"/>
      <c r="O130" s="7"/>
      <c r="P130" s="7"/>
      <c r="Q130" s="7"/>
      <c r="R130" s="7"/>
      <c r="S130" s="7"/>
      <c r="T130" s="7"/>
      <c r="U130" s="7"/>
      <c r="V130" s="7"/>
      <c r="W130" s="7"/>
    </row>
    <row r="131" spans="1:23" s="295" customFormat="1" ht="13.8">
      <c r="C131" s="298"/>
      <c r="D131" s="299"/>
      <c r="E131" s="296"/>
      <c r="F131" s="297"/>
    </row>
    <row r="132" spans="1:23" s="295" customFormat="1" ht="13.8">
      <c r="C132" s="298"/>
      <c r="D132" s="299"/>
      <c r="E132" s="296"/>
      <c r="F132" s="297"/>
    </row>
    <row r="133" spans="1:23" s="295" customFormat="1"/>
  </sheetData>
  <mergeCells count="16">
    <mergeCell ref="B125:F125"/>
    <mergeCell ref="B4:E4"/>
    <mergeCell ref="B14:E14"/>
    <mergeCell ref="B26:E26"/>
    <mergeCell ref="B36:E36"/>
    <mergeCell ref="B50:G50"/>
    <mergeCell ref="B59:G59"/>
    <mergeCell ref="B67:H67"/>
    <mergeCell ref="B84:E84"/>
    <mergeCell ref="J84:M84"/>
    <mergeCell ref="J93:M93"/>
    <mergeCell ref="B97:E97"/>
    <mergeCell ref="J97:M97"/>
    <mergeCell ref="B103:F103"/>
    <mergeCell ref="B114:F114"/>
    <mergeCell ref="B93:E9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K114"/>
  <sheetViews>
    <sheetView tabSelected="1" topLeftCell="A6" workbookViewId="0">
      <selection activeCell="A68" sqref="A68:BK114"/>
    </sheetView>
  </sheetViews>
  <sheetFormatPr baseColWidth="10" defaultColWidth="11.44140625" defaultRowHeight="13.8"/>
  <cols>
    <col min="1" max="1" width="17" style="195" customWidth="1"/>
    <col min="2" max="2" width="13.21875" style="195" bestFit="1" customWidth="1"/>
    <col min="3" max="3" width="10.5546875" style="240" customWidth="1"/>
    <col min="4" max="4" width="9.5546875" style="195" customWidth="1"/>
    <col min="5" max="5" width="35.21875" style="195" customWidth="1"/>
    <col min="6" max="10" width="15.77734375" style="195" customWidth="1"/>
    <col min="11" max="13" width="12.77734375" style="195" customWidth="1"/>
    <col min="14" max="14" width="9.44140625" style="195" customWidth="1"/>
    <col min="15" max="15" width="34.77734375" style="195" hidden="1" customWidth="1"/>
    <col min="16" max="16" width="25" style="195" hidden="1" customWidth="1"/>
    <col min="17" max="17" width="40.77734375" style="195" hidden="1" customWidth="1"/>
    <col min="18" max="18" width="10.5546875" style="195" hidden="1" customWidth="1"/>
    <col min="19" max="19" width="7.21875" style="195" hidden="1" customWidth="1"/>
    <col min="20" max="20" width="23.5546875" style="195" hidden="1" customWidth="1"/>
    <col min="21" max="21" width="15.5546875" style="195" hidden="1" customWidth="1"/>
    <col min="22" max="22" width="11.5546875" style="195" hidden="1" customWidth="1"/>
    <col min="23" max="23" width="11.44140625" style="195" hidden="1" customWidth="1"/>
    <col min="24" max="24" width="9.5546875" style="195" hidden="1" customWidth="1"/>
    <col min="25" max="25" width="31.77734375" style="195" hidden="1" customWidth="1"/>
    <col min="26" max="26" width="9.21875" style="195" hidden="1" customWidth="1"/>
    <col min="27" max="27" width="31" style="195" hidden="1" customWidth="1"/>
    <col min="28" max="30" width="9.5546875" style="195" hidden="1" customWidth="1"/>
    <col min="31" max="33" width="9.21875" style="195" hidden="1" customWidth="1"/>
    <col min="34" max="34" width="31.77734375" style="195" hidden="1" customWidth="1"/>
    <col min="35" max="41" width="11.44140625" style="195" hidden="1" customWidth="1"/>
    <col min="42" max="16384" width="11.44140625" style="195"/>
  </cols>
  <sheetData>
    <row r="1" spans="1:34" ht="14.4">
      <c r="A1" s="193"/>
      <c r="B1" s="193"/>
      <c r="C1" s="194"/>
      <c r="D1" s="193"/>
      <c r="E1" s="193"/>
      <c r="F1" s="193"/>
      <c r="G1" s="193"/>
      <c r="H1" s="193"/>
      <c r="I1" s="193"/>
      <c r="J1" s="193"/>
      <c r="K1" s="193"/>
      <c r="L1" s="193"/>
      <c r="M1" s="193" t="s">
        <v>45</v>
      </c>
      <c r="N1" s="193"/>
    </row>
    <row r="2" spans="1:34" ht="15.75" customHeight="1">
      <c r="A2" s="193"/>
      <c r="B2" s="354" t="s">
        <v>318</v>
      </c>
      <c r="C2" s="355"/>
      <c r="D2" s="355"/>
      <c r="E2" s="355"/>
      <c r="F2" s="355"/>
      <c r="G2" s="355"/>
      <c r="H2" s="355"/>
      <c r="I2" s="355"/>
      <c r="J2" s="355"/>
      <c r="K2" s="355"/>
      <c r="L2" s="196" t="s">
        <v>46</v>
      </c>
      <c r="M2" s="195" t="s">
        <v>47</v>
      </c>
      <c r="O2" s="197" t="s">
        <v>319</v>
      </c>
      <c r="Q2" s="198" t="s">
        <v>320</v>
      </c>
    </row>
    <row r="3" spans="1:34" ht="15.75" customHeight="1">
      <c r="A3" s="193"/>
      <c r="B3" s="354"/>
      <c r="C3" s="355"/>
      <c r="D3" s="355"/>
      <c r="E3" s="355"/>
      <c r="F3" s="355"/>
      <c r="G3" s="355"/>
      <c r="H3" s="355"/>
      <c r="I3" s="355"/>
      <c r="J3" s="355"/>
      <c r="K3" s="355"/>
      <c r="L3" s="199" t="s">
        <v>409</v>
      </c>
      <c r="M3" s="195" t="s">
        <v>48</v>
      </c>
      <c r="O3" s="197" t="s">
        <v>321</v>
      </c>
    </row>
    <row r="4" spans="1:34" ht="14.4">
      <c r="A4" s="193"/>
      <c r="B4" s="193"/>
      <c r="C4" s="194"/>
      <c r="D4" s="193"/>
      <c r="E4" s="193"/>
      <c r="F4" s="193"/>
      <c r="G4" s="193"/>
      <c r="H4" s="193"/>
      <c r="I4" s="193"/>
      <c r="J4" s="193"/>
      <c r="K4" s="193"/>
    </row>
    <row r="5" spans="1:34" ht="17.25" customHeight="1">
      <c r="A5" s="193"/>
      <c r="B5" s="360" t="s">
        <v>49</v>
      </c>
      <c r="C5" s="361"/>
      <c r="D5" s="361"/>
      <c r="E5" s="362"/>
      <c r="F5" s="193"/>
      <c r="G5" s="193"/>
      <c r="H5" s="193"/>
      <c r="I5" s="193"/>
      <c r="J5" s="193"/>
      <c r="K5" s="193"/>
      <c r="L5" s="193"/>
      <c r="M5" s="193"/>
      <c r="N5" s="200"/>
      <c r="Q5" s="365" t="s">
        <v>49</v>
      </c>
      <c r="R5" s="366"/>
      <c r="S5" s="366"/>
      <c r="T5" s="367"/>
      <c r="U5" s="201"/>
      <c r="V5" s="193"/>
      <c r="W5" s="193"/>
      <c r="X5" s="193"/>
      <c r="Y5" s="193"/>
      <c r="Z5" s="193"/>
      <c r="AA5" s="193"/>
      <c r="AB5" s="193"/>
      <c r="AC5" s="193"/>
      <c r="AD5" s="193"/>
      <c r="AE5" s="193"/>
      <c r="AF5" s="193"/>
      <c r="AG5" s="193"/>
      <c r="AH5" s="193"/>
    </row>
    <row r="6" spans="1:34" ht="7.2" customHeight="1">
      <c r="A6" s="193"/>
      <c r="B6" s="193"/>
      <c r="C6" s="194"/>
      <c r="D6" s="193"/>
      <c r="E6" s="202"/>
      <c r="F6" s="193"/>
      <c r="G6" s="193"/>
      <c r="H6" s="193"/>
      <c r="I6" s="193"/>
      <c r="J6" s="193"/>
      <c r="K6" s="193"/>
      <c r="L6" s="193"/>
      <c r="M6" s="193"/>
      <c r="N6" s="193"/>
      <c r="O6" s="193"/>
      <c r="Q6" s="193"/>
      <c r="R6" s="194"/>
      <c r="S6" s="193"/>
      <c r="T6" s="202"/>
      <c r="U6" s="193"/>
      <c r="V6" s="193"/>
      <c r="W6" s="193"/>
      <c r="X6" s="193"/>
      <c r="Y6" s="193"/>
      <c r="Z6" s="193"/>
      <c r="AA6" s="193"/>
      <c r="AB6" s="193"/>
      <c r="AC6" s="193"/>
      <c r="AD6" s="193"/>
      <c r="AE6" s="193"/>
      <c r="AF6" s="193"/>
      <c r="AG6" s="193"/>
      <c r="AH6" s="193"/>
    </row>
    <row r="7" spans="1:34" ht="45" customHeight="1">
      <c r="A7" s="193"/>
      <c r="B7" s="363" t="s">
        <v>50</v>
      </c>
      <c r="C7" s="348" t="s">
        <v>51</v>
      </c>
      <c r="D7" s="349" t="s">
        <v>52</v>
      </c>
      <c r="E7" s="345" t="s">
        <v>53</v>
      </c>
      <c r="F7" s="346" t="str">
        <f>+IF($L$2="€/kW mes","Término potencia (€/kW mes)",IF($L$2="€/kW día","Término potencia (€/kW día)","Término potencia (€/kW*año)"))</f>
        <v>Término potencia (€/kW día)</v>
      </c>
      <c r="G7" s="347"/>
      <c r="H7" s="356" t="s">
        <v>54</v>
      </c>
      <c r="I7" s="357"/>
      <c r="J7" s="358"/>
      <c r="L7" s="359" t="s">
        <v>55</v>
      </c>
      <c r="M7" s="193"/>
      <c r="Q7" s="342" t="s">
        <v>50</v>
      </c>
      <c r="R7" s="368" t="s">
        <v>51</v>
      </c>
      <c r="S7" s="342" t="s">
        <v>52</v>
      </c>
      <c r="T7" s="369" t="s">
        <v>53</v>
      </c>
      <c r="U7" s="351" t="s">
        <v>322</v>
      </c>
      <c r="V7" s="352"/>
      <c r="W7" s="352"/>
      <c r="X7" s="352"/>
      <c r="Y7" s="352"/>
      <c r="Z7" s="353"/>
      <c r="AA7" s="334" t="s">
        <v>323</v>
      </c>
      <c r="AB7" s="335" t="s">
        <v>54</v>
      </c>
      <c r="AC7" s="336"/>
      <c r="AD7" s="336"/>
      <c r="AE7" s="336"/>
      <c r="AF7" s="336"/>
      <c r="AG7" s="337"/>
      <c r="AH7" s="334" t="s">
        <v>324</v>
      </c>
    </row>
    <row r="8" spans="1:34" ht="28.8">
      <c r="A8" s="193"/>
      <c r="B8" s="364"/>
      <c r="C8" s="348"/>
      <c r="D8" s="350"/>
      <c r="E8" s="345"/>
      <c r="F8" s="203" t="s">
        <v>56</v>
      </c>
      <c r="G8" s="203" t="s">
        <v>57</v>
      </c>
      <c r="H8" s="203" t="s">
        <v>56</v>
      </c>
      <c r="I8" s="203" t="s">
        <v>57</v>
      </c>
      <c r="J8" s="203" t="s">
        <v>58</v>
      </c>
      <c r="L8" s="359"/>
      <c r="M8" s="193"/>
      <c r="Q8" s="343"/>
      <c r="R8" s="368"/>
      <c r="S8" s="344"/>
      <c r="T8" s="369"/>
      <c r="U8" s="291" t="s">
        <v>56</v>
      </c>
      <c r="V8" s="291" t="s">
        <v>57</v>
      </c>
      <c r="W8" s="291" t="s">
        <v>58</v>
      </c>
      <c r="X8" s="291" t="s">
        <v>325</v>
      </c>
      <c r="Y8" s="291" t="s">
        <v>326</v>
      </c>
      <c r="Z8" s="291" t="s">
        <v>327</v>
      </c>
      <c r="AA8" s="334"/>
      <c r="AB8" s="291" t="s">
        <v>56</v>
      </c>
      <c r="AC8" s="291" t="s">
        <v>57</v>
      </c>
      <c r="AD8" s="291" t="s">
        <v>58</v>
      </c>
      <c r="AE8" s="291" t="s">
        <v>325</v>
      </c>
      <c r="AF8" s="291" t="s">
        <v>326</v>
      </c>
      <c r="AG8" s="291" t="s">
        <v>327</v>
      </c>
      <c r="AH8" s="334"/>
    </row>
    <row r="9" spans="1:34" ht="14.4">
      <c r="A9" s="193"/>
      <c r="B9" s="364"/>
      <c r="C9" s="338" t="s">
        <v>59</v>
      </c>
      <c r="D9" s="204" t="s">
        <v>60</v>
      </c>
      <c r="E9" s="205" t="s">
        <v>61</v>
      </c>
      <c r="F9" s="206">
        <f>IF($L$2="€/kW año",U9*12,IF($L$2="€/kW día",U9*12/365,U9))</f>
        <v>0.12302962191780821</v>
      </c>
      <c r="G9" s="384">
        <f>IF($L$2="€/kW año",V9*12,IF($L$2="€/kW día",V9*12/365,V9))</f>
        <v>6.1562432876712328E-2</v>
      </c>
      <c r="H9" s="384">
        <f>+AB9</f>
        <v>0.112</v>
      </c>
      <c r="I9" s="206" t="s">
        <v>62</v>
      </c>
      <c r="J9" s="206" t="s">
        <v>62</v>
      </c>
      <c r="L9" s="207">
        <v>0</v>
      </c>
      <c r="M9" s="193"/>
      <c r="Q9" s="343"/>
      <c r="R9" s="338" t="s">
        <v>59</v>
      </c>
      <c r="S9" s="204" t="str">
        <f>+D9</f>
        <v>E0001</v>
      </c>
      <c r="T9" s="205" t="str">
        <f>+E9</f>
        <v>Tarifa Por Uso Luz</v>
      </c>
      <c r="U9" s="206">
        <f>+VLOOKUP(S9,'[1]MAESTRO ELECTRICIDAD'!B:M,11,FALSE)</f>
        <v>3.7421509999999998</v>
      </c>
      <c r="V9" s="206">
        <f>+VLOOKUP(S9,'[1]MAESTRO ELECTRICIDAD'!B:M,12,FALSE)</f>
        <v>1.8725240000000001</v>
      </c>
      <c r="W9" s="206" t="s">
        <v>62</v>
      </c>
      <c r="X9" s="206" t="s">
        <v>62</v>
      </c>
      <c r="Y9" s="206" t="s">
        <v>62</v>
      </c>
      <c r="Z9" s="206" t="s">
        <v>62</v>
      </c>
      <c r="AA9" s="208">
        <v>0</v>
      </c>
      <c r="AB9" s="206">
        <f>+VLOOKUP(S9,'[1]MAESTRO ELECTRICIDAD'!B:M,5,FALSE)</f>
        <v>0.112</v>
      </c>
      <c r="AC9" s="209" t="s">
        <v>62</v>
      </c>
      <c r="AD9" s="209" t="s">
        <v>62</v>
      </c>
      <c r="AE9" s="209" t="s">
        <v>62</v>
      </c>
      <c r="AF9" s="209" t="s">
        <v>62</v>
      </c>
      <c r="AG9" s="209" t="s">
        <v>62</v>
      </c>
      <c r="AH9" s="208">
        <f>+L9</f>
        <v>0</v>
      </c>
    </row>
    <row r="10" spans="1:34" s="213" customFormat="1" ht="14.4">
      <c r="A10" s="210"/>
      <c r="B10" s="364"/>
      <c r="C10" s="339"/>
      <c r="D10" s="211" t="s">
        <v>63</v>
      </c>
      <c r="E10" s="205" t="s">
        <v>64</v>
      </c>
      <c r="F10" s="217">
        <f>IF($L$2="€/kW año",U10*12,IF($L$2="€/kW día",U10*12/365,U10))</f>
        <v>0.12302962191780821</v>
      </c>
      <c r="G10" s="212">
        <f>IF($L$2="€/kW año",V10*12,IF($L$2="€/kW día",V10*12/365,V10))</f>
        <v>6.1562432876712328E-2</v>
      </c>
      <c r="H10" s="212">
        <f>+AB10</f>
        <v>0.17369999999999999</v>
      </c>
      <c r="I10" s="212">
        <f>+AC10</f>
        <v>0.1052</v>
      </c>
      <c r="J10" s="212">
        <f>+AD10</f>
        <v>8.09E-2</v>
      </c>
      <c r="L10" s="207">
        <v>0</v>
      </c>
      <c r="M10" s="210"/>
      <c r="Q10" s="344"/>
      <c r="R10" s="339"/>
      <c r="S10" s="204" t="str">
        <f>+D10</f>
        <v>E0004</v>
      </c>
      <c r="T10" s="205" t="str">
        <f>+E10</f>
        <v>Tarifa Noche Luz ECO</v>
      </c>
      <c r="U10" s="206">
        <f>+VLOOKUP(S10,'[1]MAESTRO ELECTRICIDAD'!B:M,11,FALSE)</f>
        <v>3.7421509999999998</v>
      </c>
      <c r="V10" s="206">
        <f>+VLOOKUP(S10,'[1]MAESTRO ELECTRICIDAD'!B:M,12,FALSE)</f>
        <v>1.8725240000000001</v>
      </c>
      <c r="W10" s="206" t="s">
        <v>62</v>
      </c>
      <c r="X10" s="206" t="s">
        <v>62</v>
      </c>
      <c r="Y10" s="206" t="s">
        <v>62</v>
      </c>
      <c r="Z10" s="206" t="s">
        <v>62</v>
      </c>
      <c r="AA10" s="208">
        <v>0</v>
      </c>
      <c r="AB10" s="206">
        <f>+VLOOKUP(S10,'[1]MAESTRO ELECTRICIDAD'!B:M,5,FALSE)</f>
        <v>0.17369999999999999</v>
      </c>
      <c r="AC10" s="206">
        <f>+VLOOKUP(S10,'[1]MAESTRO ELECTRICIDAD'!B:M,6,FALSE)</f>
        <v>0.1052</v>
      </c>
      <c r="AD10" s="206">
        <f>+VLOOKUP(S10,'[1]MAESTRO ELECTRICIDAD'!B:M,7,FALSE)</f>
        <v>8.09E-2</v>
      </c>
      <c r="AE10" s="206" t="s">
        <v>62</v>
      </c>
      <c r="AF10" s="206" t="s">
        <v>62</v>
      </c>
      <c r="AG10" s="206" t="s">
        <v>62</v>
      </c>
      <c r="AH10" s="208">
        <f t="shared" ref="AH10" si="0">+L10</f>
        <v>0</v>
      </c>
    </row>
    <row r="11" spans="1:34" s="213" customFormat="1" ht="14.4" hidden="1">
      <c r="A11" s="210"/>
      <c r="B11" s="214"/>
      <c r="C11" s="215"/>
      <c r="D11" s="204">
        <v>42026</v>
      </c>
      <c r="E11" s="216" t="s">
        <v>328</v>
      </c>
      <c r="F11" s="217">
        <f>IF($L$2="€/kW año",U11*12,IF($L$2="€/kW día",U11*12/365,U11))</f>
        <v>0</v>
      </c>
      <c r="G11" s="217">
        <f t="shared" ref="G11" si="1">IF($L$2="€/kW año",V11*12,IF($L$2="€/kW día",V11*12/365,V11))</f>
        <v>0</v>
      </c>
      <c r="H11" s="217">
        <f>+AB11</f>
        <v>0</v>
      </c>
      <c r="I11" s="217" t="s">
        <v>62</v>
      </c>
      <c r="J11" s="217" t="s">
        <v>62</v>
      </c>
      <c r="L11" s="207"/>
      <c r="M11" s="210"/>
      <c r="Q11" s="218"/>
      <c r="R11" s="215"/>
      <c r="S11" s="219"/>
      <c r="T11" s="193"/>
      <c r="U11" s="220"/>
      <c r="V11" s="220"/>
      <c r="W11" s="220"/>
      <c r="X11" s="220"/>
      <c r="Y11" s="220"/>
      <c r="Z11" s="220"/>
      <c r="AA11" s="221"/>
      <c r="AB11" s="220"/>
      <c r="AC11" s="220"/>
      <c r="AD11" s="220"/>
      <c r="AE11" s="220"/>
      <c r="AF11" s="220"/>
      <c r="AG11" s="220"/>
      <c r="AH11" s="221"/>
    </row>
    <row r="12" spans="1:34" ht="18" customHeight="1">
      <c r="A12" s="193"/>
      <c r="B12" s="193"/>
      <c r="C12" s="215"/>
      <c r="D12" s="219"/>
      <c r="E12" s="219"/>
      <c r="F12" s="219"/>
      <c r="G12" s="222"/>
      <c r="H12" s="223"/>
      <c r="I12" s="223"/>
      <c r="J12" s="223"/>
      <c r="K12" s="222"/>
      <c r="L12" s="224"/>
      <c r="Z12" s="225"/>
      <c r="AA12" s="226"/>
      <c r="AB12" s="225"/>
      <c r="AC12" s="225"/>
      <c r="AD12" s="225"/>
      <c r="AE12" s="225"/>
      <c r="AF12" s="225"/>
      <c r="AG12" s="225"/>
      <c r="AH12" s="224" t="s">
        <v>329</v>
      </c>
    </row>
    <row r="13" spans="1:34" ht="59.25" customHeight="1">
      <c r="A13" s="193"/>
      <c r="B13" s="340" t="s">
        <v>65</v>
      </c>
      <c r="C13" s="227" t="s">
        <v>51</v>
      </c>
      <c r="D13" s="228" t="s">
        <v>52</v>
      </c>
      <c r="E13" s="292" t="s">
        <v>53</v>
      </c>
      <c r="F13" s="229" t="s">
        <v>66</v>
      </c>
      <c r="G13" s="230" t="str">
        <f>+IF($L$3="€/año","Término fijo (€/año)",IF($L$3="€/día","Término fijo (€/día)","Término fijo (€/mes)"))</f>
        <v>Término fijo (€/año)</v>
      </c>
      <c r="H13" s="230" t="s">
        <v>67</v>
      </c>
      <c r="J13" s="290" t="s">
        <v>68</v>
      </c>
      <c r="L13" s="341"/>
      <c r="M13" s="193"/>
      <c r="Q13" s="342" t="s">
        <v>65</v>
      </c>
      <c r="R13" s="288" t="s">
        <v>51</v>
      </c>
      <c r="S13" s="287" t="s">
        <v>52</v>
      </c>
      <c r="T13" s="289" t="s">
        <v>53</v>
      </c>
      <c r="U13" s="291" t="s">
        <v>66</v>
      </c>
      <c r="V13" s="291" t="s">
        <v>330</v>
      </c>
      <c r="W13" s="291" t="s">
        <v>331</v>
      </c>
      <c r="X13" s="291" t="s">
        <v>67</v>
      </c>
      <c r="Y13" s="291" t="s">
        <v>332</v>
      </c>
      <c r="AC13" s="193"/>
      <c r="AD13" s="193"/>
      <c r="AE13" s="193"/>
      <c r="AF13" s="193"/>
      <c r="AG13" s="193"/>
    </row>
    <row r="14" spans="1:34" ht="15.75" customHeight="1">
      <c r="A14" s="193"/>
      <c r="B14" s="340"/>
      <c r="C14" s="294" t="s">
        <v>69</v>
      </c>
      <c r="D14" s="211" t="s">
        <v>70</v>
      </c>
      <c r="E14" s="231" t="s">
        <v>333</v>
      </c>
      <c r="F14" s="211" t="s">
        <v>71</v>
      </c>
      <c r="G14" s="232">
        <f>+IF($L$3="€/año",V14*12,IF($L$3="€/día",V14*12/365,V14))</f>
        <v>61.809708000000001</v>
      </c>
      <c r="H14" s="217">
        <f>+X14</f>
        <v>7.9533000000000006E-2</v>
      </c>
      <c r="J14" s="207">
        <v>0</v>
      </c>
      <c r="K14" s="233"/>
      <c r="L14" s="341"/>
      <c r="M14" s="193"/>
      <c r="Q14" s="343"/>
      <c r="R14" s="294" t="s">
        <v>334</v>
      </c>
      <c r="S14" s="211" t="str">
        <f>+D14</f>
        <v>G0001</v>
      </c>
      <c r="T14" s="205" t="str">
        <f>+E14</f>
        <v xml:space="preserve">Tarifa Por Uso Gas </v>
      </c>
      <c r="U14" s="211" t="s">
        <v>71</v>
      </c>
      <c r="V14" s="234">
        <f>+_xlfn.XLOOKUP(S14&amp;R14,'[1]MAESTRO GAS'!H:H,'[1]MAESTRO GAS'!G:G,FALSE)</f>
        <v>5.1508089999999997</v>
      </c>
      <c r="W14" s="235">
        <v>0</v>
      </c>
      <c r="X14" s="232">
        <f>+_xlfn.XLOOKUP(S14&amp;R14,'[1]MAESTRO GAS'!H:H,'[1]MAESTRO GAS'!F:F,FALSE)</f>
        <v>7.9533000000000006E-2</v>
      </c>
      <c r="Y14" s="236">
        <f>+J14</f>
        <v>0</v>
      </c>
      <c r="AA14" s="237"/>
      <c r="AC14" s="193"/>
      <c r="AG14" s="193"/>
      <c r="AH14" s="193"/>
    </row>
    <row r="15" spans="1:34" ht="14.4">
      <c r="A15" s="193"/>
      <c r="B15" s="340"/>
      <c r="C15" s="294" t="s">
        <v>72</v>
      </c>
      <c r="D15" s="211" t="s">
        <v>70</v>
      </c>
      <c r="E15" s="231" t="s">
        <v>333</v>
      </c>
      <c r="F15" s="211" t="s">
        <v>73</v>
      </c>
      <c r="G15" s="232">
        <f>+IF($L$3="€/año",V15*12,IF($L$3="€/día",V15*12/365,V15))</f>
        <v>109.79762399999998</v>
      </c>
      <c r="H15" s="217">
        <f>+X15</f>
        <v>7.7434000000000003E-2</v>
      </c>
      <c r="J15" s="207">
        <v>0</v>
      </c>
      <c r="K15" s="233"/>
      <c r="L15" s="341"/>
      <c r="Q15" s="343"/>
      <c r="R15" s="294" t="s">
        <v>335</v>
      </c>
      <c r="S15" s="211" t="str">
        <f t="shared" ref="S15:T16" si="2">+D15</f>
        <v>G0001</v>
      </c>
      <c r="T15" s="205" t="str">
        <f t="shared" si="2"/>
        <v xml:space="preserve">Tarifa Por Uso Gas </v>
      </c>
      <c r="U15" s="211" t="s">
        <v>73</v>
      </c>
      <c r="V15" s="234">
        <f>+_xlfn.XLOOKUP(S15&amp;R15,'[1]MAESTRO GAS'!H:H,'[1]MAESTRO GAS'!G:G,FALSE)</f>
        <v>9.1498019999999993</v>
      </c>
      <c r="W15" s="235">
        <v>0</v>
      </c>
      <c r="X15" s="232">
        <f>+_xlfn.XLOOKUP(S15&amp;R15,'[1]MAESTRO GAS'!H:H,'[1]MAESTRO GAS'!F:F,FALSE)</f>
        <v>7.7434000000000003E-2</v>
      </c>
      <c r="Y15" s="236">
        <f>+J15</f>
        <v>0</v>
      </c>
      <c r="Z15" s="193"/>
      <c r="AC15" s="193"/>
      <c r="AD15" s="193"/>
      <c r="AE15" s="193"/>
      <c r="AF15" s="193"/>
      <c r="AG15" s="193"/>
      <c r="AH15" s="193"/>
    </row>
    <row r="16" spans="1:34" ht="14.4">
      <c r="B16" s="340"/>
      <c r="C16" s="294" t="s">
        <v>74</v>
      </c>
      <c r="D16" s="211" t="s">
        <v>70</v>
      </c>
      <c r="E16" s="231" t="s">
        <v>333</v>
      </c>
      <c r="F16" s="211" t="s">
        <v>75</v>
      </c>
      <c r="G16" s="232">
        <f>+IF($L$3="€/año",V16*12,IF($L$3="€/día",V16*12/365,V16))</f>
        <v>237.11685599999998</v>
      </c>
      <c r="H16" s="217">
        <f>+X16</f>
        <v>7.3993000000000003E-2</v>
      </c>
      <c r="J16" s="207">
        <v>0</v>
      </c>
      <c r="K16" s="233"/>
      <c r="L16" s="233"/>
      <c r="Q16" s="343"/>
      <c r="R16" s="294" t="s">
        <v>336</v>
      </c>
      <c r="S16" s="211" t="str">
        <f t="shared" si="2"/>
        <v>G0001</v>
      </c>
      <c r="T16" s="205" t="str">
        <f t="shared" si="2"/>
        <v xml:space="preserve">Tarifa Por Uso Gas </v>
      </c>
      <c r="U16" s="211" t="s">
        <v>75</v>
      </c>
      <c r="V16" s="234">
        <f>+_xlfn.XLOOKUP(S16&amp;R16,'[1]MAESTRO GAS'!H:H,'[1]MAESTRO GAS'!G:G,FALSE)</f>
        <v>19.759737999999999</v>
      </c>
      <c r="W16" s="235">
        <v>0</v>
      </c>
      <c r="X16" s="232">
        <f>+_xlfn.XLOOKUP(S16&amp;R16,'[1]MAESTRO GAS'!H:H,'[1]MAESTRO GAS'!F:F,FALSE)</f>
        <v>7.3993000000000003E-2</v>
      </c>
      <c r="Y16" s="236">
        <f>+J16</f>
        <v>0</v>
      </c>
    </row>
    <row r="17" spans="2:34" ht="15.75" hidden="1" customHeight="1">
      <c r="B17" s="238"/>
      <c r="C17" s="294" t="s">
        <v>337</v>
      </c>
      <c r="D17" s="211">
        <v>22001</v>
      </c>
      <c r="E17" s="205" t="s">
        <v>333</v>
      </c>
      <c r="F17" s="211" t="s">
        <v>338</v>
      </c>
      <c r="G17" s="234" t="e">
        <f t="shared" ref="G17:G18" si="3">+IF($L$3="€/año",V17*12,IF($L$3="€/día",V17*0.0328767123287671,V17))</f>
        <v>#REF!</v>
      </c>
      <c r="H17" s="212" t="e">
        <f>+X17</f>
        <v>#REF!</v>
      </c>
      <c r="J17" s="207">
        <v>0</v>
      </c>
      <c r="K17" s="233"/>
      <c r="L17" s="233"/>
      <c r="Q17" s="343"/>
      <c r="R17" s="294" t="s">
        <v>337</v>
      </c>
      <c r="S17" s="211">
        <v>22001</v>
      </c>
      <c r="T17" s="205" t="s">
        <v>333</v>
      </c>
      <c r="U17" s="211" t="s">
        <v>338</v>
      </c>
      <c r="V17" s="234" t="e">
        <f>+VLOOKUP(S17&amp;'[1]MAESTRO GAS'!#REF!&amp;'[1]MAESTRO GAS'!#REF!&amp;'[1]MAESTRO GAS'!#REF!,'[1]MAESTRO GAS'!#REF!,16,FALSE)</f>
        <v>#REF!</v>
      </c>
      <c r="W17" s="235">
        <v>0</v>
      </c>
      <c r="X17" s="232" t="e">
        <f>+VLOOKUP(S17&amp;'[1]MAESTRO GAS'!#REF!&amp;'[1]MAESTRO GAS'!#REF!&amp;'[1]MAESTRO GAS'!#REF!,'[1]MAESTRO GAS'!#REF!,15,FALSE)</f>
        <v>#REF!</v>
      </c>
      <c r="Y17" s="236">
        <f>+J17</f>
        <v>0</v>
      </c>
    </row>
    <row r="18" spans="2:34" ht="15.75" hidden="1" customHeight="1">
      <c r="B18" s="239"/>
      <c r="C18" s="294" t="s">
        <v>339</v>
      </c>
      <c r="D18" s="211">
        <v>22001</v>
      </c>
      <c r="E18" s="205" t="s">
        <v>333</v>
      </c>
      <c r="F18" s="211" t="s">
        <v>340</v>
      </c>
      <c r="G18" s="234" t="e">
        <f t="shared" si="3"/>
        <v>#REF!</v>
      </c>
      <c r="H18" s="212" t="e">
        <f>+X18</f>
        <v>#REF!</v>
      </c>
      <c r="J18" s="207">
        <v>0</v>
      </c>
      <c r="K18" s="233"/>
      <c r="L18" s="233"/>
      <c r="Q18" s="344"/>
      <c r="R18" s="294" t="s">
        <v>339</v>
      </c>
      <c r="S18" s="211">
        <v>22001</v>
      </c>
      <c r="T18" s="205" t="s">
        <v>333</v>
      </c>
      <c r="U18" s="211" t="s">
        <v>340</v>
      </c>
      <c r="V18" s="234" t="e">
        <f>+VLOOKUP(S18&amp;'[1]MAESTRO GAS'!#REF!&amp;'[1]MAESTRO GAS'!#REF!&amp;'[1]MAESTRO GAS'!#REF!,'[1]MAESTRO GAS'!#REF!,16,FALSE)</f>
        <v>#REF!</v>
      </c>
      <c r="W18" s="235">
        <v>0</v>
      </c>
      <c r="X18" s="232" t="e">
        <f>+VLOOKUP(S18&amp;'[1]MAESTRO GAS'!#REF!&amp;'[1]MAESTRO GAS'!#REF!&amp;'[1]MAESTRO GAS'!#REF!,'[1]MAESTRO GAS'!#REF!,15,FALSE)</f>
        <v>#REF!</v>
      </c>
      <c r="Y18" s="236">
        <f>+J18</f>
        <v>0</v>
      </c>
    </row>
    <row r="19" spans="2:34">
      <c r="F19" s="213"/>
      <c r="J19" s="224"/>
      <c r="R19" s="240"/>
      <c r="Y19" s="224" t="s">
        <v>329</v>
      </c>
    </row>
    <row r="20" spans="2:34" hidden="1">
      <c r="R20" s="240"/>
    </row>
    <row r="21" spans="2:34" ht="16.2" hidden="1">
      <c r="B21" s="313" t="s">
        <v>359</v>
      </c>
      <c r="C21" s="314"/>
      <c r="D21" s="314"/>
      <c r="E21" s="315"/>
      <c r="Q21" s="313" t="s">
        <v>359</v>
      </c>
      <c r="R21" s="314"/>
      <c r="S21" s="314"/>
      <c r="T21" s="315"/>
    </row>
    <row r="22" spans="2:34" ht="8.25" hidden="1" customHeight="1">
      <c r="B22" s="193"/>
      <c r="Q22" s="193"/>
      <c r="R22" s="240"/>
    </row>
    <row r="23" spans="2:34" ht="15" hidden="1" customHeight="1">
      <c r="B23" s="305" t="s">
        <v>50</v>
      </c>
      <c r="C23" s="306" t="s">
        <v>51</v>
      </c>
      <c r="D23" s="306" t="s">
        <v>52</v>
      </c>
      <c r="E23" s="305" t="s">
        <v>53</v>
      </c>
      <c r="F23" s="322" t="str">
        <f>+IF($L$2="€/kW mes","Término potencia (€/kW mes)",IF($L$2="€/kW día","Término potencia (€/kW día)","Término potencia (€/kW*año)"))</f>
        <v>Término potencia (€/kW día)</v>
      </c>
      <c r="G23" s="322"/>
      <c r="H23" s="322"/>
      <c r="I23" s="322"/>
      <c r="J23" s="322"/>
      <c r="K23" s="317"/>
      <c r="L23" s="305" t="s">
        <v>324</v>
      </c>
      <c r="Q23" s="305" t="s">
        <v>50</v>
      </c>
      <c r="R23" s="324" t="s">
        <v>51</v>
      </c>
      <c r="S23" s="327" t="s">
        <v>52</v>
      </c>
      <c r="T23" s="308" t="s">
        <v>53</v>
      </c>
      <c r="U23" s="330" t="s">
        <v>322</v>
      </c>
      <c r="V23" s="322"/>
      <c r="W23" s="322"/>
      <c r="X23" s="322"/>
      <c r="Y23" s="322"/>
      <c r="Z23" s="331"/>
      <c r="AA23" s="305" t="s">
        <v>323</v>
      </c>
      <c r="AB23" s="316" t="s">
        <v>54</v>
      </c>
      <c r="AC23" s="317"/>
      <c r="AD23" s="317"/>
      <c r="AE23" s="317"/>
      <c r="AF23" s="317"/>
      <c r="AG23" s="318"/>
      <c r="AH23" s="305" t="s">
        <v>324</v>
      </c>
    </row>
    <row r="24" spans="2:34" ht="27" hidden="1" customHeight="1">
      <c r="B24" s="305"/>
      <c r="C24" s="306"/>
      <c r="D24" s="306"/>
      <c r="E24" s="305"/>
      <c r="F24" s="323"/>
      <c r="G24" s="323"/>
      <c r="H24" s="323"/>
      <c r="I24" s="323"/>
      <c r="J24" s="323"/>
      <c r="K24" s="320"/>
      <c r="L24" s="305"/>
      <c r="Q24" s="305"/>
      <c r="R24" s="325"/>
      <c r="S24" s="328"/>
      <c r="T24" s="309"/>
      <c r="U24" s="332"/>
      <c r="V24" s="323"/>
      <c r="W24" s="323"/>
      <c r="X24" s="323"/>
      <c r="Y24" s="323"/>
      <c r="Z24" s="333"/>
      <c r="AA24" s="305"/>
      <c r="AB24" s="319"/>
      <c r="AC24" s="320"/>
      <c r="AD24" s="320"/>
      <c r="AE24" s="320"/>
      <c r="AF24" s="320"/>
      <c r="AG24" s="321"/>
      <c r="AH24" s="305"/>
    </row>
    <row r="25" spans="2:34" ht="13.5" hidden="1" customHeight="1">
      <c r="B25" s="305"/>
      <c r="C25" s="306"/>
      <c r="D25" s="306"/>
      <c r="E25" s="305"/>
      <c r="F25" s="256" t="s">
        <v>56</v>
      </c>
      <c r="G25" s="293" t="s">
        <v>57</v>
      </c>
      <c r="H25" s="293" t="s">
        <v>58</v>
      </c>
      <c r="I25" s="293" t="s">
        <v>325</v>
      </c>
      <c r="J25" s="293" t="s">
        <v>326</v>
      </c>
      <c r="K25" s="293" t="s">
        <v>57</v>
      </c>
      <c r="L25" s="305"/>
      <c r="Q25" s="305"/>
      <c r="R25" s="326"/>
      <c r="S25" s="329"/>
      <c r="T25" s="310"/>
      <c r="U25" s="293" t="s">
        <v>56</v>
      </c>
      <c r="V25" s="293" t="s">
        <v>57</v>
      </c>
      <c r="W25" s="293" t="s">
        <v>58</v>
      </c>
      <c r="X25" s="293" t="s">
        <v>325</v>
      </c>
      <c r="Y25" s="293" t="s">
        <v>326</v>
      </c>
      <c r="Z25" s="293" t="s">
        <v>327</v>
      </c>
      <c r="AA25" s="305"/>
      <c r="AB25" s="293" t="s">
        <v>56</v>
      </c>
      <c r="AC25" s="293" t="s">
        <v>57</v>
      </c>
      <c r="AD25" s="293" t="s">
        <v>58</v>
      </c>
      <c r="AE25" s="293" t="s">
        <v>325</v>
      </c>
      <c r="AF25" s="293" t="s">
        <v>326</v>
      </c>
      <c r="AG25" s="293" t="s">
        <v>327</v>
      </c>
      <c r="AH25" s="305"/>
    </row>
    <row r="26" spans="2:34" ht="14.4" hidden="1">
      <c r="B26" s="305"/>
      <c r="C26" s="307" t="s">
        <v>59</v>
      </c>
      <c r="D26" s="257">
        <v>42017</v>
      </c>
      <c r="E26" s="258" t="s">
        <v>360</v>
      </c>
      <c r="F26" s="259" t="e">
        <f>IF($L$2="€/kW año",U26*12,IF($L$2="€/kW día",U26*12/365,U26))</f>
        <v>#REF!</v>
      </c>
      <c r="G26" s="260" t="e">
        <f>IF($L$2="€/kW año",V26*12,IF($L$2="€/kW día",V26*12/365,V26))</f>
        <v>#REF!</v>
      </c>
      <c r="H26" s="260" t="s">
        <v>62</v>
      </c>
      <c r="I26" s="260" t="s">
        <v>62</v>
      </c>
      <c r="J26" s="260" t="s">
        <v>62</v>
      </c>
      <c r="K26" s="260" t="e">
        <f t="shared" ref="K26:K27" si="4">+AC26</f>
        <v>#REF!</v>
      </c>
      <c r="L26" s="261">
        <v>0</v>
      </c>
      <c r="Q26" s="305"/>
      <c r="R26" s="307" t="s">
        <v>59</v>
      </c>
      <c r="S26" s="204">
        <v>42017</v>
      </c>
      <c r="T26" s="262" t="s">
        <v>360</v>
      </c>
      <c r="U26" s="206" t="e">
        <f>+VLOOKUP(S26&amp;1&amp;9999999999,'[1]MAESTRO ELECTRICIDAD'!#REF!,21,FALSE)</f>
        <v>#REF!</v>
      </c>
      <c r="V26" s="206" t="e">
        <f>+VLOOKUP(S26&amp;1&amp;9999999999,'[1]MAESTRO ELECTRICIDAD'!#REF!,22,FALSE)</f>
        <v>#REF!</v>
      </c>
      <c r="W26" s="206" t="s">
        <v>62</v>
      </c>
      <c r="X26" s="206" t="s">
        <v>62</v>
      </c>
      <c r="Y26" s="206" t="s">
        <v>62</v>
      </c>
      <c r="Z26" s="206" t="s">
        <v>62</v>
      </c>
      <c r="AA26" s="208">
        <v>0</v>
      </c>
      <c r="AB26" s="217" t="e">
        <f>+VLOOKUP(S26&amp;1&amp;9999999999,'[1]MAESTRO ELECTRICIDAD'!#REF!,15,FALSE)</f>
        <v>#REF!</v>
      </c>
      <c r="AC26" s="217" t="e">
        <f>+VLOOKUP(S26&amp;1&amp;9999999999,'[1]MAESTRO ELECTRICIDAD'!#REF!,16,FALSE)</f>
        <v>#REF!</v>
      </c>
      <c r="AD26" s="217" t="e">
        <f>+VLOOKUP(S26&amp;1&amp;9999999999,'[1]MAESTRO ELECTRICIDAD'!#REF!,17,FALSE)</f>
        <v>#REF!</v>
      </c>
      <c r="AE26" s="206" t="s">
        <v>62</v>
      </c>
      <c r="AF26" s="206" t="s">
        <v>62</v>
      </c>
      <c r="AG26" s="206" t="s">
        <v>62</v>
      </c>
      <c r="AH26" s="208">
        <v>0</v>
      </c>
    </row>
    <row r="27" spans="2:34" ht="14.4" hidden="1">
      <c r="B27" s="305"/>
      <c r="C27" s="307"/>
      <c r="D27" s="263">
        <v>42026</v>
      </c>
      <c r="E27" s="205" t="s">
        <v>328</v>
      </c>
      <c r="F27" s="264" t="e">
        <f>IF($L$2="€/kW año",U27*12,IF($L$2="€/kW día",U27*12/365,U27))</f>
        <v>#REF!</v>
      </c>
      <c r="G27" s="217" t="e">
        <f>IF($L$2="€/kW año",V27*12,IF($L$2="€/kW día",V27*12/365,V27))</f>
        <v>#REF!</v>
      </c>
      <c r="H27" s="217" t="s">
        <v>62</v>
      </c>
      <c r="I27" s="217" t="s">
        <v>62</v>
      </c>
      <c r="J27" s="217" t="s">
        <v>62</v>
      </c>
      <c r="K27" s="217" t="str">
        <f t="shared" si="4"/>
        <v>-</v>
      </c>
      <c r="L27" s="235">
        <v>0</v>
      </c>
      <c r="Q27" s="305"/>
      <c r="R27" s="307"/>
      <c r="S27" s="263">
        <v>42026</v>
      </c>
      <c r="T27" s="265" t="s">
        <v>328</v>
      </c>
      <c r="U27" s="217" t="e">
        <f>+VLOOKUP(S27&amp;1&amp;9999999999,'[1]MAESTRO ELECTRICIDAD'!#REF!,21,FALSE)</f>
        <v>#REF!</v>
      </c>
      <c r="V27" s="217" t="e">
        <f>+VLOOKUP(S27&amp;1&amp;9999999999,'[1]MAESTRO ELECTRICIDAD'!#REF!,22,FALSE)</f>
        <v>#REF!</v>
      </c>
      <c r="W27" s="217" t="s">
        <v>62</v>
      </c>
      <c r="X27" s="217" t="s">
        <v>62</v>
      </c>
      <c r="Y27" s="217" t="s">
        <v>62</v>
      </c>
      <c r="Z27" s="217" t="s">
        <v>62</v>
      </c>
      <c r="AA27" s="235">
        <v>0</v>
      </c>
      <c r="AB27" s="217" t="e">
        <f>+VLOOKUP(S27&amp;1&amp;9999999999,'[1]MAESTRO ELECTRICIDAD'!#REF!,15,FALSE)</f>
        <v>#REF!</v>
      </c>
      <c r="AC27" s="217" t="s">
        <v>62</v>
      </c>
      <c r="AD27" s="217" t="s">
        <v>62</v>
      </c>
      <c r="AE27" s="217" t="s">
        <v>62</v>
      </c>
      <c r="AF27" s="217" t="s">
        <v>62</v>
      </c>
      <c r="AG27" s="217" t="s">
        <v>62</v>
      </c>
      <c r="AH27" s="235">
        <v>0</v>
      </c>
    </row>
    <row r="28" spans="2:34" hidden="1">
      <c r="L28" s="224"/>
      <c r="R28" s="240"/>
      <c r="AB28" s="266"/>
      <c r="AH28" s="224" t="s">
        <v>329</v>
      </c>
    </row>
    <row r="29" spans="2:34" ht="12.75" hidden="1" customHeight="1">
      <c r="B29" s="308" t="s">
        <v>65</v>
      </c>
      <c r="C29" s="311" t="s">
        <v>51</v>
      </c>
      <c r="D29" s="306" t="s">
        <v>52</v>
      </c>
      <c r="E29" s="305" t="s">
        <v>53</v>
      </c>
      <c r="F29" s="305" t="s">
        <v>66</v>
      </c>
      <c r="G29" s="305" t="str">
        <f>+IF($L$3="€/año","Término fijo (€/año)",IF($L$3="€/día","Término fijo (€/día)","Término fijo (€/mes)"))</f>
        <v>Término fijo (€/año)</v>
      </c>
      <c r="H29" s="305" t="s">
        <v>67</v>
      </c>
      <c r="Q29" s="305" t="s">
        <v>65</v>
      </c>
      <c r="R29" s="311" t="s">
        <v>51</v>
      </c>
      <c r="S29" s="306" t="s">
        <v>52</v>
      </c>
      <c r="T29" s="305" t="s">
        <v>53</v>
      </c>
      <c r="U29" s="305" t="s">
        <v>66</v>
      </c>
      <c r="V29" s="305" t="s">
        <v>330</v>
      </c>
      <c r="W29" s="305" t="s">
        <v>67</v>
      </c>
    </row>
    <row r="30" spans="2:34" ht="12.75" hidden="1" customHeight="1">
      <c r="B30" s="309"/>
      <c r="C30" s="311"/>
      <c r="D30" s="306"/>
      <c r="E30" s="305"/>
      <c r="F30" s="305"/>
      <c r="G30" s="305"/>
      <c r="H30" s="305"/>
      <c r="Q30" s="305"/>
      <c r="R30" s="311"/>
      <c r="S30" s="306"/>
      <c r="T30" s="305"/>
      <c r="U30" s="305"/>
      <c r="V30" s="305"/>
      <c r="W30" s="305"/>
    </row>
    <row r="31" spans="2:34" ht="12.75" hidden="1" customHeight="1">
      <c r="B31" s="309"/>
      <c r="C31" s="311"/>
      <c r="D31" s="306"/>
      <c r="E31" s="305"/>
      <c r="F31" s="305"/>
      <c r="G31" s="305"/>
      <c r="H31" s="305"/>
      <c r="Q31" s="305"/>
      <c r="R31" s="311"/>
      <c r="S31" s="306"/>
      <c r="T31" s="305"/>
      <c r="U31" s="305"/>
      <c r="V31" s="305"/>
      <c r="W31" s="305"/>
    </row>
    <row r="32" spans="2:34" ht="12.75" hidden="1" customHeight="1">
      <c r="B32" s="309"/>
      <c r="C32" s="267" t="s">
        <v>69</v>
      </c>
      <c r="D32" s="211">
        <v>22004</v>
      </c>
      <c r="E32" s="268" t="s">
        <v>361</v>
      </c>
      <c r="F32" s="211" t="s">
        <v>71</v>
      </c>
      <c r="G32" s="269" t="e">
        <f t="shared" ref="G32" si="5">+IF($L$3="€/año",V32*12,IF($L$3="€/día",V32*0.0328767123287671,V32))</f>
        <v>#REF!</v>
      </c>
      <c r="H32" s="270" t="e">
        <f>+W32</f>
        <v>#REF!</v>
      </c>
      <c r="J32" s="304"/>
      <c r="K32" s="304"/>
      <c r="Q32" s="305"/>
      <c r="R32" s="267" t="s">
        <v>69</v>
      </c>
      <c r="S32" s="211">
        <v>22004</v>
      </c>
      <c r="T32" s="262" t="s">
        <v>361</v>
      </c>
      <c r="U32" s="211" t="s">
        <v>71</v>
      </c>
      <c r="V32" s="234" t="e">
        <f>+VLOOKUP(S32&amp;'[1]MAESTRO GAS'!#REF!&amp;'[1]MAESTRO GAS'!#REF!&amp;'[1]MAESTRO GAS'!#REF!,'[1]MAESTRO GAS'!#REF!,16,FALSE)</f>
        <v>#REF!</v>
      </c>
      <c r="W32" s="232" t="e">
        <f>+VLOOKUP(S32&amp;'[1]MAESTRO GAS'!#REF!&amp;'[1]MAESTRO GAS'!#REF!&amp;'[1]MAESTRO GAS'!#REF!,'[1]MAESTRO GAS'!#REF!,15,FALSE)</f>
        <v>#REF!</v>
      </c>
    </row>
    <row r="33" spans="2:23" ht="12.75" hidden="1" customHeight="1">
      <c r="B33" s="309"/>
      <c r="C33" s="267" t="s">
        <v>72</v>
      </c>
      <c r="D33" s="211">
        <v>22004</v>
      </c>
      <c r="E33" s="268" t="s">
        <v>361</v>
      </c>
      <c r="F33" s="211" t="s">
        <v>73</v>
      </c>
      <c r="G33" s="269" t="e">
        <f>+IF($L$3="€/año",V33*12,IF($L$3="€/día",V33*0.0328767123287671,V33))</f>
        <v>#REF!</v>
      </c>
      <c r="H33" s="270" t="e">
        <f t="shared" ref="H33:H36" si="6">+W33</f>
        <v>#REF!</v>
      </c>
      <c r="J33" s="304"/>
      <c r="K33" s="304"/>
      <c r="Q33" s="305"/>
      <c r="R33" s="267" t="s">
        <v>72</v>
      </c>
      <c r="S33" s="211">
        <v>22004</v>
      </c>
      <c r="T33" s="262" t="s">
        <v>361</v>
      </c>
      <c r="U33" s="211" t="s">
        <v>73</v>
      </c>
      <c r="V33" s="234" t="e">
        <f>+VLOOKUP(S33&amp;'[1]MAESTRO GAS'!#REF!&amp;'[1]MAESTRO GAS'!#REF!&amp;'[1]MAESTRO GAS'!#REF!,'[1]MAESTRO GAS'!#REF!,16,FALSE)</f>
        <v>#REF!</v>
      </c>
      <c r="W33" s="232" t="e">
        <f>+VLOOKUP(S33&amp;'[1]MAESTRO GAS'!#REF!&amp;'[1]MAESTRO GAS'!#REF!&amp;'[1]MAESTRO GAS'!#REF!,'[1]MAESTRO GAS'!#REF!,15,FALSE)</f>
        <v>#REF!</v>
      </c>
    </row>
    <row r="34" spans="2:23" ht="12.75" hidden="1" customHeight="1">
      <c r="B34" s="309"/>
      <c r="C34" s="267" t="s">
        <v>74</v>
      </c>
      <c r="D34" s="211">
        <v>22004</v>
      </c>
      <c r="E34" s="268" t="s">
        <v>361</v>
      </c>
      <c r="F34" s="211" t="s">
        <v>75</v>
      </c>
      <c r="G34" s="269" t="e">
        <f t="shared" ref="G34:G36" si="7">+IF($L$3="€/año",V34*12,IF($L$3="€/día",V34*0.0328767123287671,V34))</f>
        <v>#REF!</v>
      </c>
      <c r="H34" s="270" t="e">
        <f t="shared" si="6"/>
        <v>#REF!</v>
      </c>
      <c r="J34" s="304"/>
      <c r="K34" s="304"/>
      <c r="Q34" s="305"/>
      <c r="R34" s="267" t="s">
        <v>74</v>
      </c>
      <c r="S34" s="211">
        <v>22004</v>
      </c>
      <c r="T34" s="262" t="s">
        <v>361</v>
      </c>
      <c r="U34" s="211" t="s">
        <v>75</v>
      </c>
      <c r="V34" s="234" t="e">
        <f>+VLOOKUP(S34&amp;'[1]MAESTRO GAS'!#REF!&amp;'[1]MAESTRO GAS'!#REF!&amp;'[1]MAESTRO GAS'!#REF!,'[1]MAESTRO GAS'!#REF!,16,FALSE)</f>
        <v>#REF!</v>
      </c>
      <c r="W34" s="232" t="e">
        <f>+VLOOKUP(S34&amp;'[1]MAESTRO GAS'!#REF!&amp;'[1]MAESTRO GAS'!#REF!&amp;'[1]MAESTRO GAS'!#REF!,'[1]MAESTRO GAS'!#REF!,15,FALSE)</f>
        <v>#REF!</v>
      </c>
    </row>
    <row r="35" spans="2:23" ht="15.75" hidden="1" customHeight="1">
      <c r="B35" s="309"/>
      <c r="C35" s="267" t="s">
        <v>337</v>
      </c>
      <c r="D35" s="211">
        <v>22004</v>
      </c>
      <c r="E35" s="268" t="s">
        <v>361</v>
      </c>
      <c r="F35" s="211" t="s">
        <v>338</v>
      </c>
      <c r="G35" s="269" t="e">
        <f t="shared" si="7"/>
        <v>#REF!</v>
      </c>
      <c r="H35" s="270" t="e">
        <f t="shared" si="6"/>
        <v>#REF!</v>
      </c>
      <c r="J35" s="304"/>
      <c r="K35" s="304"/>
      <c r="Q35" s="305"/>
      <c r="R35" s="267" t="s">
        <v>337</v>
      </c>
      <c r="S35" s="211">
        <v>22004</v>
      </c>
      <c r="T35" s="262" t="s">
        <v>361</v>
      </c>
      <c r="U35" s="211" t="s">
        <v>338</v>
      </c>
      <c r="V35" s="234" t="e">
        <f>+VLOOKUP(S35&amp;'[1]MAESTRO GAS'!#REF!&amp;'[1]MAESTRO GAS'!#REF!&amp;'[1]MAESTRO GAS'!#REF!,'[1]MAESTRO GAS'!#REF!,16,FALSE)</f>
        <v>#REF!</v>
      </c>
      <c r="W35" s="232" t="e">
        <f>+VLOOKUP(S35&amp;'[1]MAESTRO GAS'!#REF!&amp;'[1]MAESTRO GAS'!#REF!&amp;'[1]MAESTRO GAS'!#REF!,'[1]MAESTRO GAS'!#REF!,15,FALSE)</f>
        <v>#REF!</v>
      </c>
    </row>
    <row r="36" spans="2:23" ht="15.75" hidden="1" customHeight="1">
      <c r="B36" s="310"/>
      <c r="C36" s="294" t="s">
        <v>339</v>
      </c>
      <c r="D36" s="211">
        <v>22004</v>
      </c>
      <c r="E36" s="268" t="s">
        <v>361</v>
      </c>
      <c r="F36" s="211" t="s">
        <v>340</v>
      </c>
      <c r="G36" s="269" t="e">
        <f t="shared" si="7"/>
        <v>#REF!</v>
      </c>
      <c r="H36" s="270" t="e">
        <f t="shared" si="6"/>
        <v>#REF!</v>
      </c>
      <c r="J36" s="304"/>
      <c r="K36" s="304"/>
      <c r="Q36" s="305"/>
      <c r="R36" s="294" t="s">
        <v>339</v>
      </c>
      <c r="S36" s="211">
        <v>22004</v>
      </c>
      <c r="T36" s="262" t="s">
        <v>361</v>
      </c>
      <c r="U36" s="211" t="s">
        <v>340</v>
      </c>
      <c r="V36" s="234" t="e">
        <f>+VLOOKUP(S36&amp;'[1]MAESTRO GAS'!#REF!&amp;'[1]MAESTRO GAS'!#REF!&amp;'[1]MAESTRO GAS'!#REF!,'[1]MAESTRO GAS'!#REF!,16,FALSE)</f>
        <v>#REF!</v>
      </c>
      <c r="W36" s="232" t="e">
        <f>+VLOOKUP(S36&amp;'[1]MAESTRO GAS'!#REF!&amp;'[1]MAESTRO GAS'!#REF!&amp;'[1]MAESTRO GAS'!#REF!,'[1]MAESTRO GAS'!#REF!,15,FALSE)</f>
        <v>#REF!</v>
      </c>
    </row>
    <row r="37" spans="2:23" hidden="1"/>
    <row r="38" spans="2:23" hidden="1"/>
    <row r="40" spans="2:23">
      <c r="I40" s="241"/>
      <c r="L40" s="241"/>
    </row>
    <row r="41" spans="2:23">
      <c r="I41" s="241"/>
    </row>
    <row r="42" spans="2:23">
      <c r="I42" s="241"/>
    </row>
    <row r="48" spans="2:23">
      <c r="C48" s="195"/>
    </row>
    <row r="49" spans="3:4">
      <c r="C49" s="195"/>
    </row>
    <row r="50" spans="3:4">
      <c r="C50" s="195"/>
    </row>
    <row r="51" spans="3:4">
      <c r="C51" s="195"/>
    </row>
    <row r="52" spans="3:4">
      <c r="C52" s="195"/>
    </row>
    <row r="53" spans="3:4">
      <c r="C53" s="195"/>
    </row>
    <row r="54" spans="3:4">
      <c r="C54" s="195"/>
    </row>
    <row r="57" spans="3:4">
      <c r="D57" s="385"/>
    </row>
    <row r="68" spans="1:63">
      <c r="A68" s="247"/>
      <c r="B68" s="247"/>
      <c r="C68" s="386"/>
      <c r="D68" s="247"/>
      <c r="E68" s="247"/>
      <c r="F68" s="247"/>
      <c r="G68" s="247"/>
      <c r="H68" s="247"/>
      <c r="I68" s="38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8"/>
      <c r="BE68" s="247"/>
      <c r="BF68" s="247"/>
      <c r="BG68" s="247"/>
      <c r="BH68" s="247"/>
      <c r="BI68" s="247"/>
      <c r="BJ68" s="247"/>
      <c r="BK68" s="247"/>
    </row>
    <row r="69" spans="1:63" ht="21.6">
      <c r="A69" s="247"/>
      <c r="B69" s="247"/>
      <c r="C69" s="386"/>
      <c r="D69" s="247"/>
      <c r="E69" s="247"/>
      <c r="F69" s="247"/>
      <c r="G69" s="247"/>
      <c r="H69" s="247"/>
      <c r="I69" s="387"/>
      <c r="J69" s="247"/>
      <c r="K69" s="247"/>
      <c r="L69" s="247"/>
      <c r="M69" s="247"/>
      <c r="N69" s="247"/>
      <c r="O69" s="247"/>
      <c r="P69" s="247"/>
      <c r="Q69" s="247"/>
      <c r="R69" s="312" t="s">
        <v>410</v>
      </c>
      <c r="S69" s="312"/>
      <c r="T69" s="312"/>
      <c r="U69" s="388"/>
      <c r="V69" s="389"/>
      <c r="W69" s="312" t="s">
        <v>411</v>
      </c>
      <c r="X69" s="312"/>
      <c r="Y69" s="312"/>
      <c r="Z69" s="389"/>
      <c r="AA69" s="312" t="s">
        <v>412</v>
      </c>
      <c r="AB69" s="312"/>
      <c r="AC69" s="312"/>
      <c r="AD69" s="390"/>
      <c r="AE69" s="312" t="s">
        <v>413</v>
      </c>
      <c r="AF69" s="312"/>
      <c r="AG69" s="312"/>
      <c r="AH69" s="388"/>
      <c r="AI69" s="390"/>
      <c r="AJ69" s="312" t="s">
        <v>414</v>
      </c>
      <c r="AK69" s="312"/>
      <c r="AL69" s="312"/>
      <c r="AM69" s="247"/>
      <c r="AN69" s="312" t="s">
        <v>415</v>
      </c>
      <c r="AO69" s="312"/>
      <c r="AP69" s="312"/>
      <c r="AQ69" s="247"/>
      <c r="AR69" s="312" t="s">
        <v>416</v>
      </c>
      <c r="AS69" s="312"/>
      <c r="AT69" s="312"/>
      <c r="AU69" s="312" t="s">
        <v>417</v>
      </c>
      <c r="AV69" s="312"/>
      <c r="AW69" s="312" t="s">
        <v>418</v>
      </c>
      <c r="AX69" s="312"/>
      <c r="AY69" s="388"/>
      <c r="AZ69" s="388"/>
      <c r="BA69" s="312" t="s">
        <v>419</v>
      </c>
      <c r="BB69" s="312"/>
      <c r="BC69" s="312"/>
      <c r="BD69" s="248"/>
      <c r="BE69" s="312" t="s">
        <v>420</v>
      </c>
      <c r="BF69" s="312"/>
      <c r="BG69" s="312"/>
      <c r="BH69" s="247"/>
      <c r="BI69" s="247"/>
      <c r="BJ69" s="247"/>
      <c r="BK69" s="247"/>
    </row>
    <row r="70" spans="1:63" ht="21.6">
      <c r="A70" s="247"/>
      <c r="B70" s="247"/>
      <c r="C70" s="386"/>
      <c r="D70" s="247"/>
      <c r="E70" s="247"/>
      <c r="F70" s="247"/>
      <c r="G70" s="247"/>
      <c r="H70" s="247"/>
      <c r="I70" s="387"/>
      <c r="J70" s="247"/>
      <c r="K70" s="247"/>
      <c r="L70" s="247"/>
      <c r="M70" s="247"/>
      <c r="N70" s="247"/>
      <c r="O70" s="247"/>
      <c r="P70" s="247"/>
      <c r="Q70" s="247"/>
      <c r="R70" s="312"/>
      <c r="S70" s="312"/>
      <c r="T70" s="312"/>
      <c r="U70" s="388"/>
      <c r="V70" s="389"/>
      <c r="W70" s="312"/>
      <c r="X70" s="312"/>
      <c r="Y70" s="312"/>
      <c r="Z70" s="389"/>
      <c r="AA70" s="312"/>
      <c r="AB70" s="312"/>
      <c r="AC70" s="312"/>
      <c r="AD70" s="390"/>
      <c r="AE70" s="312"/>
      <c r="AF70" s="312"/>
      <c r="AG70" s="312"/>
      <c r="AH70" s="388"/>
      <c r="AI70" s="390"/>
      <c r="AJ70" s="312"/>
      <c r="AK70" s="312"/>
      <c r="AL70" s="312"/>
      <c r="AM70" s="247"/>
      <c r="AN70" s="312"/>
      <c r="AO70" s="312"/>
      <c r="AP70" s="312"/>
      <c r="AQ70" s="247"/>
      <c r="AR70" s="312"/>
      <c r="AS70" s="312"/>
      <c r="AT70" s="312"/>
      <c r="AU70" s="312" t="s">
        <v>421</v>
      </c>
      <c r="AV70" s="312"/>
      <c r="AW70" s="312"/>
      <c r="AX70" s="312"/>
      <c r="AY70" s="388"/>
      <c r="AZ70" s="388"/>
      <c r="BA70" s="312"/>
      <c r="BB70" s="312"/>
      <c r="BC70" s="312"/>
      <c r="BD70" s="248"/>
      <c r="BE70" s="312"/>
      <c r="BF70" s="312"/>
      <c r="BG70" s="312"/>
      <c r="BH70" s="247"/>
      <c r="BI70" s="247"/>
      <c r="BJ70" s="247"/>
      <c r="BK70" s="247"/>
    </row>
    <row r="71" spans="1:63">
      <c r="A71" s="247"/>
      <c r="B71" s="247"/>
      <c r="C71" s="386"/>
      <c r="D71" s="247"/>
      <c r="E71" s="247"/>
      <c r="F71" s="247"/>
      <c r="G71" s="391"/>
      <c r="H71" s="247"/>
      <c r="I71" s="387"/>
      <c r="J71" s="247"/>
      <c r="K71" s="247"/>
      <c r="L71" s="247"/>
      <c r="M71" s="247"/>
      <c r="N71" s="247"/>
      <c r="O71" s="247"/>
      <c r="P71" s="247"/>
      <c r="Q71" s="247"/>
      <c r="R71" s="392"/>
      <c r="S71" s="392"/>
      <c r="T71" s="392"/>
      <c r="U71" s="393"/>
      <c r="V71" s="390"/>
      <c r="W71" s="312"/>
      <c r="X71" s="312"/>
      <c r="Y71" s="312"/>
      <c r="Z71" s="390"/>
      <c r="AA71" s="312"/>
      <c r="AB71" s="312"/>
      <c r="AC71" s="312"/>
      <c r="AD71" s="390"/>
      <c r="AE71" s="392"/>
      <c r="AF71" s="392"/>
      <c r="AG71" s="392"/>
      <c r="AH71" s="393"/>
      <c r="AI71" s="390"/>
      <c r="AJ71" s="312"/>
      <c r="AK71" s="312"/>
      <c r="AL71" s="312"/>
      <c r="AM71" s="247"/>
      <c r="AN71" s="312"/>
      <c r="AO71" s="312"/>
      <c r="AP71" s="312"/>
      <c r="AQ71" s="247"/>
      <c r="AR71" s="312"/>
      <c r="AS71" s="312"/>
      <c r="AT71" s="312"/>
      <c r="AU71" s="392"/>
      <c r="AV71" s="392"/>
      <c r="AW71" s="392"/>
      <c r="AX71" s="392"/>
      <c r="AY71" s="393"/>
      <c r="AZ71" s="393"/>
      <c r="BA71" s="392"/>
      <c r="BB71" s="392"/>
      <c r="BC71" s="392"/>
      <c r="BD71" s="248"/>
      <c r="BE71" s="312"/>
      <c r="BF71" s="312"/>
      <c r="BG71" s="312"/>
      <c r="BH71" s="247"/>
      <c r="BI71" s="247"/>
      <c r="BJ71" s="247"/>
      <c r="BK71" s="247"/>
    </row>
    <row r="72" spans="1:63" ht="82.8">
      <c r="A72" s="247"/>
      <c r="B72" s="394" t="s">
        <v>422</v>
      </c>
      <c r="C72" s="395"/>
      <c r="D72" s="396"/>
      <c r="E72" s="397" t="s">
        <v>423</v>
      </c>
      <c r="F72" s="398" t="s">
        <v>424</v>
      </c>
      <c r="G72" s="397" t="s">
        <v>425</v>
      </c>
      <c r="H72" s="397" t="s">
        <v>426</v>
      </c>
      <c r="I72" s="397" t="s">
        <v>427</v>
      </c>
      <c r="J72" s="397" t="s">
        <v>428</v>
      </c>
      <c r="K72" s="247"/>
      <c r="L72" s="397" t="s">
        <v>429</v>
      </c>
      <c r="M72" s="397" t="s">
        <v>430</v>
      </c>
      <c r="N72" s="247"/>
      <c r="O72" s="247"/>
      <c r="P72" s="397" t="s">
        <v>431</v>
      </c>
      <c r="Q72" s="247"/>
      <c r="R72" s="397" t="s">
        <v>432</v>
      </c>
      <c r="S72" s="397" t="s">
        <v>433</v>
      </c>
      <c r="T72" s="397" t="s">
        <v>434</v>
      </c>
      <c r="U72" s="399" t="s">
        <v>435</v>
      </c>
      <c r="V72" s="247"/>
      <c r="W72" s="249" t="s">
        <v>355</v>
      </c>
      <c r="X72" s="249" t="s">
        <v>436</v>
      </c>
      <c r="Y72" s="249" t="s">
        <v>437</v>
      </c>
      <c r="Z72" s="247"/>
      <c r="AA72" s="249" t="s">
        <v>355</v>
      </c>
      <c r="AB72" s="249" t="s">
        <v>438</v>
      </c>
      <c r="AC72" s="249" t="s">
        <v>356</v>
      </c>
      <c r="AD72" s="247"/>
      <c r="AE72" s="397" t="s">
        <v>432</v>
      </c>
      <c r="AF72" s="397" t="s">
        <v>433</v>
      </c>
      <c r="AG72" s="397" t="s">
        <v>434</v>
      </c>
      <c r="AH72" s="399" t="s">
        <v>435</v>
      </c>
      <c r="AI72" s="247"/>
      <c r="AJ72" s="397" t="s">
        <v>433</v>
      </c>
      <c r="AK72" s="397" t="s">
        <v>432</v>
      </c>
      <c r="AL72" s="397" t="s">
        <v>434</v>
      </c>
      <c r="AM72" s="247"/>
      <c r="AN72" s="397" t="s">
        <v>433</v>
      </c>
      <c r="AO72" s="397" t="s">
        <v>432</v>
      </c>
      <c r="AP72" s="397" t="s">
        <v>434</v>
      </c>
      <c r="AQ72" s="247"/>
      <c r="AR72" s="249" t="s">
        <v>355</v>
      </c>
      <c r="AS72" s="249" t="s">
        <v>438</v>
      </c>
      <c r="AT72" s="249" t="s">
        <v>356</v>
      </c>
      <c r="AU72" s="397" t="s">
        <v>432</v>
      </c>
      <c r="AV72" s="397" t="s">
        <v>433</v>
      </c>
      <c r="AW72" s="249" t="s">
        <v>355</v>
      </c>
      <c r="AX72" s="249" t="s">
        <v>438</v>
      </c>
      <c r="AY72" s="249" t="s">
        <v>356</v>
      </c>
      <c r="AZ72" s="399" t="s">
        <v>435</v>
      </c>
      <c r="BA72" s="249" t="s">
        <v>355</v>
      </c>
      <c r="BB72" s="249" t="s">
        <v>438</v>
      </c>
      <c r="BC72" s="249" t="s">
        <v>356</v>
      </c>
      <c r="BD72" s="248"/>
      <c r="BE72" s="249" t="s">
        <v>355</v>
      </c>
      <c r="BF72" s="400" t="s">
        <v>438</v>
      </c>
      <c r="BG72" s="249" t="s">
        <v>356</v>
      </c>
      <c r="BH72" s="247"/>
      <c r="BI72" s="247"/>
      <c r="BJ72" s="247"/>
      <c r="BK72" s="247"/>
    </row>
    <row r="73" spans="1:63">
      <c r="A73" s="247"/>
      <c r="B73" s="401" t="s">
        <v>439</v>
      </c>
      <c r="C73" s="402" t="s">
        <v>440</v>
      </c>
      <c r="D73" s="403" t="s">
        <v>441</v>
      </c>
      <c r="E73" s="404">
        <v>8.48</v>
      </c>
      <c r="F73" s="404">
        <f>E73*12</f>
        <v>101.76</v>
      </c>
      <c r="G73" s="404">
        <f>E73*(1+$H$21)</f>
        <v>8.48</v>
      </c>
      <c r="H73" s="404">
        <f>G73*12</f>
        <v>101.76</v>
      </c>
      <c r="I73" s="405"/>
      <c r="J73" s="406"/>
      <c r="K73" s="247"/>
      <c r="L73" s="404"/>
      <c r="M73" s="404"/>
      <c r="N73" s="247"/>
      <c r="O73" s="247"/>
      <c r="P73" s="407">
        <v>2.5220747953897984</v>
      </c>
      <c r="Q73" s="247"/>
      <c r="R73" s="250">
        <f>G73*(1-$S$18)</f>
        <v>-186560</v>
      </c>
      <c r="S73" s="250">
        <f>R73*12</f>
        <v>-2238720</v>
      </c>
      <c r="T73" s="408" t="s">
        <v>357</v>
      </c>
      <c r="U73" s="250">
        <f>R73/30</f>
        <v>-6218.666666666667</v>
      </c>
      <c r="V73" s="247"/>
      <c r="W73" s="250" t="e">
        <f>+X73*9</f>
        <v>#REF!</v>
      </c>
      <c r="X73" s="250" t="e">
        <f>+#REF!*(1-$Y$19)</f>
        <v>#REF!</v>
      </c>
      <c r="Y73" s="408" t="s">
        <v>357</v>
      </c>
      <c r="Z73" s="247"/>
      <c r="AA73" s="250">
        <f>+H73*(1-$AB$19)</f>
        <v>101.76</v>
      </c>
      <c r="AB73" s="250" t="e">
        <f>+#REF!*(1-$AB$19)</f>
        <v>#REF!</v>
      </c>
      <c r="AC73" s="408" t="s">
        <v>357</v>
      </c>
      <c r="AD73" s="247"/>
      <c r="AE73" s="250">
        <f>G73*(1-$AF$18)</f>
        <v>8.48</v>
      </c>
      <c r="AF73" s="250">
        <f>AE73*12</f>
        <v>101.76</v>
      </c>
      <c r="AG73" s="408" t="s">
        <v>357</v>
      </c>
      <c r="AH73" s="250">
        <f>AE73/30</f>
        <v>0.28266666666666668</v>
      </c>
      <c r="AI73" s="247"/>
      <c r="AJ73" s="250" t="s">
        <v>357</v>
      </c>
      <c r="AK73" s="250" t="s">
        <v>357</v>
      </c>
      <c r="AL73" s="408" t="s">
        <v>357</v>
      </c>
      <c r="AM73" s="247"/>
      <c r="AN73" s="250" t="s">
        <v>357</v>
      </c>
      <c r="AO73" s="250" t="s">
        <v>357</v>
      </c>
      <c r="AP73" s="408" t="s">
        <v>357</v>
      </c>
      <c r="AQ73" s="247"/>
      <c r="AR73" s="250">
        <f>+H73*(1-$AS$19)</f>
        <v>101.76</v>
      </c>
      <c r="AS73" s="250" t="e">
        <f>+#REF!*(1-$AS$19)</f>
        <v>#REF!</v>
      </c>
      <c r="AT73" s="408" t="s">
        <v>357</v>
      </c>
      <c r="AU73" s="409">
        <f t="shared" ref="AU73:AU80" si="8">G73*(1-$AV$18)</f>
        <v>8.48</v>
      </c>
      <c r="AV73" s="410">
        <f t="shared" ref="AV73:AV78" si="9">AU73*12</f>
        <v>101.76</v>
      </c>
      <c r="AW73" s="250">
        <f>+H73*(1-$AX$19)</f>
        <v>101.76</v>
      </c>
      <c r="AX73" s="404" t="e">
        <f>+#REF!*(1-$AX$19)</f>
        <v>#REF!</v>
      </c>
      <c r="AY73" s="408" t="s">
        <v>357</v>
      </c>
      <c r="AZ73" s="410">
        <f t="shared" ref="AZ73:AZ82" si="10">AU73/30</f>
        <v>0.28266666666666668</v>
      </c>
      <c r="BA73" s="250">
        <f>+H73*(1-$BB$19)</f>
        <v>101.76</v>
      </c>
      <c r="BB73" s="250" t="e">
        <f>+#REF!*(1-$BB$19)</f>
        <v>#REF!</v>
      </c>
      <c r="BC73" s="408" t="s">
        <v>357</v>
      </c>
      <c r="BD73" s="248">
        <f>G73/30</f>
        <v>0.28266666666666668</v>
      </c>
      <c r="BE73" s="411">
        <f>+H73*(1-$BF$19)</f>
        <v>101.76</v>
      </c>
      <c r="BF73" s="412" t="e">
        <f>+#REF!*(1-$BF$19)</f>
        <v>#REF!</v>
      </c>
      <c r="BG73" s="413" t="s">
        <v>357</v>
      </c>
      <c r="BH73" s="247"/>
      <c r="BI73" s="247"/>
      <c r="BJ73" s="247"/>
      <c r="BK73" s="247"/>
    </row>
    <row r="74" spans="1:63">
      <c r="A74" s="247"/>
      <c r="B74" s="414"/>
      <c r="C74" s="415" t="s">
        <v>442</v>
      </c>
      <c r="D74" s="416" t="s">
        <v>443</v>
      </c>
      <c r="E74" s="251">
        <v>4.8600000000000003</v>
      </c>
      <c r="F74" s="251">
        <f t="shared" ref="F74:F82" si="11">E74*12</f>
        <v>58.320000000000007</v>
      </c>
      <c r="G74" s="251">
        <f t="shared" ref="G74:G82" si="12">E74*(1+$H$21)</f>
        <v>4.8600000000000003</v>
      </c>
      <c r="H74" s="417">
        <f t="shared" ref="H74:H82" si="13">G74*12</f>
        <v>58.320000000000007</v>
      </c>
      <c r="I74" s="418"/>
      <c r="J74" s="419"/>
      <c r="K74" s="247"/>
      <c r="L74" s="250" t="e">
        <v>#REF!</v>
      </c>
      <c r="M74" s="250" t="e">
        <v>#REF!</v>
      </c>
      <c r="N74" s="247"/>
      <c r="O74" s="247"/>
      <c r="P74" s="420">
        <v>1.4507666462372839</v>
      </c>
      <c r="Q74" s="247"/>
      <c r="R74" s="410">
        <f t="shared" ref="R74:R82" si="14">G74*(1-$S$18)</f>
        <v>-106920</v>
      </c>
      <c r="S74" s="410">
        <f t="shared" ref="S74:S82" si="15">R74*12</f>
        <v>-1283040</v>
      </c>
      <c r="T74" s="252" t="s">
        <v>357</v>
      </c>
      <c r="U74" s="250">
        <f t="shared" ref="U74:U82" si="16">R74/30</f>
        <v>-3564</v>
      </c>
      <c r="V74" s="247"/>
      <c r="W74" s="251" t="e">
        <f>+X74*9</f>
        <v>#REF!</v>
      </c>
      <c r="X74" s="251" t="e">
        <f>+#REF!*(1-$Y$19)</f>
        <v>#REF!</v>
      </c>
      <c r="Y74" s="252" t="s">
        <v>357</v>
      </c>
      <c r="Z74" s="247"/>
      <c r="AA74" s="251">
        <f>+H74*(1-$AB$19)</f>
        <v>58.320000000000007</v>
      </c>
      <c r="AB74" s="251" t="e">
        <f>+#REF!*(1-$AB$19)</f>
        <v>#REF!</v>
      </c>
      <c r="AC74" s="252" t="s">
        <v>357</v>
      </c>
      <c r="AD74" s="247"/>
      <c r="AE74" s="410">
        <f t="shared" ref="AE74:AE82" si="17">G74*(1-$AF$18)</f>
        <v>4.8600000000000003</v>
      </c>
      <c r="AF74" s="410">
        <f t="shared" ref="AF74:AF82" si="18">AE74*12</f>
        <v>58.320000000000007</v>
      </c>
      <c r="AG74" s="252" t="s">
        <v>357</v>
      </c>
      <c r="AH74" s="410">
        <f t="shared" ref="AH74:AH82" si="19">AE74/30</f>
        <v>0.16200000000000001</v>
      </c>
      <c r="AI74" s="247"/>
      <c r="AJ74" s="251">
        <f>+H74*(1-$AK$19)</f>
        <v>58.320000000000007</v>
      </c>
      <c r="AK74" s="251" t="e">
        <f>+#REF!*(1-$AK$19)</f>
        <v>#REF!</v>
      </c>
      <c r="AL74" s="252" t="s">
        <v>357</v>
      </c>
      <c r="AM74" s="247"/>
      <c r="AN74" s="250" t="s">
        <v>357</v>
      </c>
      <c r="AO74" s="250" t="s">
        <v>357</v>
      </c>
      <c r="AP74" s="408" t="s">
        <v>357</v>
      </c>
      <c r="AQ74" s="247"/>
      <c r="AR74" s="251">
        <f>+H74*(1-$AS$19)</f>
        <v>58.320000000000007</v>
      </c>
      <c r="AS74" s="251" t="e">
        <f>+#REF!*(1-$AS$19)</f>
        <v>#REF!</v>
      </c>
      <c r="AT74" s="252" t="s">
        <v>357</v>
      </c>
      <c r="AU74" s="409">
        <f t="shared" si="8"/>
        <v>4.8600000000000003</v>
      </c>
      <c r="AV74" s="410">
        <f t="shared" si="9"/>
        <v>58.320000000000007</v>
      </c>
      <c r="AW74" s="410">
        <f>+H74*(1-$AX$19)</f>
        <v>58.320000000000007</v>
      </c>
      <c r="AX74" s="410" t="e">
        <f>+#REF!*(1-$AX$19)</f>
        <v>#REF!</v>
      </c>
      <c r="AY74" s="252" t="s">
        <v>357</v>
      </c>
      <c r="AZ74" s="410">
        <f t="shared" si="10"/>
        <v>0.16200000000000001</v>
      </c>
      <c r="BA74" s="251">
        <f>+H74*(1-$BB$19)</f>
        <v>58.320000000000007</v>
      </c>
      <c r="BB74" s="251" t="e">
        <f>+#REF!*(1-$BB$19)</f>
        <v>#REF!</v>
      </c>
      <c r="BC74" s="252" t="s">
        <v>357</v>
      </c>
      <c r="BD74" s="248">
        <f t="shared" ref="BD74:BD82" si="20">G74/30</f>
        <v>0.16200000000000001</v>
      </c>
      <c r="BE74" s="411">
        <f>+H74*(1-$BF$19)</f>
        <v>58.320000000000007</v>
      </c>
      <c r="BF74" s="412" t="e">
        <f>+#REF!*(1-$BF$19)</f>
        <v>#REF!</v>
      </c>
      <c r="BG74" s="413" t="s">
        <v>357</v>
      </c>
      <c r="BH74" s="247"/>
      <c r="BI74" s="247"/>
      <c r="BJ74" s="247"/>
      <c r="BK74" s="247"/>
    </row>
    <row r="75" spans="1:63">
      <c r="A75" s="247"/>
      <c r="B75" s="421"/>
      <c r="C75" s="422" t="s">
        <v>444</v>
      </c>
      <c r="D75" s="423" t="s">
        <v>445</v>
      </c>
      <c r="E75" s="424">
        <v>8.11</v>
      </c>
      <c r="F75" s="424">
        <f t="shared" si="11"/>
        <v>97.32</v>
      </c>
      <c r="G75" s="424">
        <f t="shared" si="12"/>
        <v>8.11</v>
      </c>
      <c r="H75" s="425">
        <f t="shared" si="13"/>
        <v>97.32</v>
      </c>
      <c r="I75" s="424">
        <f>F75-F74</f>
        <v>38.999999999999986</v>
      </c>
      <c r="J75" s="426"/>
      <c r="K75" s="247"/>
      <c r="L75" s="427" t="e">
        <v>#REF!</v>
      </c>
      <c r="M75" s="425" t="e">
        <v>#REF!</v>
      </c>
      <c r="N75" s="247"/>
      <c r="O75" s="247"/>
      <c r="P75" s="420">
        <v>3.6832906291200231</v>
      </c>
      <c r="Q75" s="247"/>
      <c r="R75" s="250">
        <f t="shared" si="14"/>
        <v>-178420</v>
      </c>
      <c r="S75" s="250">
        <f t="shared" si="15"/>
        <v>-2141040</v>
      </c>
      <c r="T75" s="253" t="s">
        <v>357</v>
      </c>
      <c r="U75" s="250">
        <f t="shared" si="16"/>
        <v>-5947.333333333333</v>
      </c>
      <c r="V75" s="247"/>
      <c r="W75" s="253" t="e">
        <f>+X75*9</f>
        <v>#REF!</v>
      </c>
      <c r="X75" s="253" t="e">
        <f>+#REF!*(1-$Y$19)</f>
        <v>#REF!</v>
      </c>
      <c r="Y75" s="253" t="s">
        <v>357</v>
      </c>
      <c r="Z75" s="247"/>
      <c r="AA75" s="253">
        <f>+H75*(1-$AB$19)</f>
        <v>97.32</v>
      </c>
      <c r="AB75" s="253" t="e">
        <f>+#REF!*(1-$AB$19)</f>
        <v>#REF!</v>
      </c>
      <c r="AC75" s="253" t="s">
        <v>357</v>
      </c>
      <c r="AD75" s="247"/>
      <c r="AE75" s="250">
        <f t="shared" si="17"/>
        <v>8.11</v>
      </c>
      <c r="AF75" s="250">
        <f t="shared" si="18"/>
        <v>97.32</v>
      </c>
      <c r="AG75" s="253" t="s">
        <v>357</v>
      </c>
      <c r="AH75" s="250">
        <f t="shared" si="19"/>
        <v>0.27033333333333331</v>
      </c>
      <c r="AI75" s="247"/>
      <c r="AJ75" s="253">
        <f>+H75*(1-$AK$19)</f>
        <v>97.32</v>
      </c>
      <c r="AK75" s="253" t="e">
        <f>+#REF!*(1-$AK$19)</f>
        <v>#REF!</v>
      </c>
      <c r="AL75" s="253" t="s">
        <v>357</v>
      </c>
      <c r="AM75" s="247"/>
      <c r="AN75" s="253" t="s">
        <v>357</v>
      </c>
      <c r="AO75" s="253" t="s">
        <v>357</v>
      </c>
      <c r="AP75" s="428" t="s">
        <v>357</v>
      </c>
      <c r="AQ75" s="247"/>
      <c r="AR75" s="253">
        <f>+H75*(1-$AS$19)</f>
        <v>97.32</v>
      </c>
      <c r="AS75" s="253" t="e">
        <f>+#REF!*(1-$AS$19)</f>
        <v>#REF!</v>
      </c>
      <c r="AT75" s="253" t="s">
        <v>357</v>
      </c>
      <c r="AU75" s="409">
        <f t="shared" si="8"/>
        <v>8.11</v>
      </c>
      <c r="AV75" s="410">
        <f t="shared" si="9"/>
        <v>97.32</v>
      </c>
      <c r="AW75" s="250">
        <f>+H75*(1-$AX$19)</f>
        <v>97.32</v>
      </c>
      <c r="AX75" s="250" t="e">
        <f>+#REF!*(1-$AX$19)</f>
        <v>#REF!</v>
      </c>
      <c r="AY75" s="253" t="s">
        <v>357</v>
      </c>
      <c r="AZ75" s="410">
        <f t="shared" si="10"/>
        <v>0.27033333333333331</v>
      </c>
      <c r="BA75" s="253">
        <f>+H75*(1-$BB$19)</f>
        <v>97.32</v>
      </c>
      <c r="BB75" s="253" t="e">
        <f>+#REF!*(1-$BB$19)</f>
        <v>#REF!</v>
      </c>
      <c r="BC75" s="253" t="s">
        <v>357</v>
      </c>
      <c r="BD75" s="248">
        <f t="shared" si="20"/>
        <v>0.27033333333333331</v>
      </c>
      <c r="BE75" s="429">
        <f>+H75*(1-$BF$19)</f>
        <v>97.32</v>
      </c>
      <c r="BF75" s="430" t="e">
        <f>+#REF!*(1-$BF$19)</f>
        <v>#REF!</v>
      </c>
      <c r="BG75" s="431" t="s">
        <v>357</v>
      </c>
      <c r="BH75" s="247"/>
      <c r="BI75" s="247"/>
      <c r="BJ75" s="247"/>
      <c r="BK75" s="247"/>
    </row>
    <row r="76" spans="1:63">
      <c r="A76" s="247"/>
      <c r="B76" s="432" t="s">
        <v>446</v>
      </c>
      <c r="C76" s="433" t="s">
        <v>447</v>
      </c>
      <c r="D76" s="434" t="s">
        <v>446</v>
      </c>
      <c r="E76" s="435">
        <v>10.37</v>
      </c>
      <c r="F76" s="435">
        <f t="shared" si="11"/>
        <v>124.44</v>
      </c>
      <c r="G76" s="435">
        <f t="shared" si="12"/>
        <v>10.37</v>
      </c>
      <c r="H76" s="435">
        <f t="shared" si="13"/>
        <v>124.44</v>
      </c>
      <c r="I76" s="435">
        <f>F76-F73</f>
        <v>22.679999999999993</v>
      </c>
      <c r="J76" s="426"/>
      <c r="K76" s="247"/>
      <c r="L76" s="427"/>
      <c r="M76" s="425"/>
      <c r="N76" s="247"/>
      <c r="O76" s="247"/>
      <c r="P76" s="420"/>
      <c r="Q76" s="247"/>
      <c r="R76" s="435">
        <f t="shared" si="14"/>
        <v>-228139.99999999997</v>
      </c>
      <c r="S76" s="435">
        <f t="shared" si="15"/>
        <v>-2737679.9999999995</v>
      </c>
      <c r="T76" s="250" t="s">
        <v>357</v>
      </c>
      <c r="U76" s="435">
        <f t="shared" si="16"/>
        <v>-7604.6666666666661</v>
      </c>
      <c r="V76" s="247"/>
      <c r="W76" s="250"/>
      <c r="X76" s="250"/>
      <c r="Y76" s="250"/>
      <c r="Z76" s="247"/>
      <c r="AA76" s="250" t="s">
        <v>357</v>
      </c>
      <c r="AB76" s="250" t="s">
        <v>357</v>
      </c>
      <c r="AC76" s="250" t="s">
        <v>357</v>
      </c>
      <c r="AD76" s="247"/>
      <c r="AE76" s="435">
        <f t="shared" si="17"/>
        <v>10.37</v>
      </c>
      <c r="AF76" s="435">
        <f t="shared" si="18"/>
        <v>124.44</v>
      </c>
      <c r="AG76" s="250" t="s">
        <v>357</v>
      </c>
      <c r="AH76" s="435">
        <f t="shared" si="19"/>
        <v>0.34566666666666662</v>
      </c>
      <c r="AI76" s="247"/>
      <c r="AJ76" s="250" t="s">
        <v>357</v>
      </c>
      <c r="AK76" s="250" t="s">
        <v>357</v>
      </c>
      <c r="AL76" s="250" t="s">
        <v>357</v>
      </c>
      <c r="AM76" s="247"/>
      <c r="AN76" s="250" t="s">
        <v>357</v>
      </c>
      <c r="AO76" s="250" t="s">
        <v>357</v>
      </c>
      <c r="AP76" s="250" t="s">
        <v>357</v>
      </c>
      <c r="AQ76" s="247"/>
      <c r="AR76" s="250" t="s">
        <v>357</v>
      </c>
      <c r="AS76" s="250" t="s">
        <v>357</v>
      </c>
      <c r="AT76" s="250" t="s">
        <v>357</v>
      </c>
      <c r="AU76" s="409">
        <f t="shared" si="8"/>
        <v>10.37</v>
      </c>
      <c r="AV76" s="410">
        <f t="shared" si="9"/>
        <v>124.44</v>
      </c>
      <c r="AW76" s="435" t="s">
        <v>357</v>
      </c>
      <c r="AX76" s="435" t="s">
        <v>357</v>
      </c>
      <c r="AY76" s="250" t="s">
        <v>357</v>
      </c>
      <c r="AZ76" s="410">
        <f t="shared" si="10"/>
        <v>0.34566666666666662</v>
      </c>
      <c r="BA76" s="250" t="s">
        <v>357</v>
      </c>
      <c r="BB76" s="250" t="s">
        <v>357</v>
      </c>
      <c r="BC76" s="250" t="s">
        <v>357</v>
      </c>
      <c r="BD76" s="248">
        <f t="shared" si="20"/>
        <v>0.34566666666666662</v>
      </c>
      <c r="BE76" s="411" t="s">
        <v>357</v>
      </c>
      <c r="BF76" s="412" t="s">
        <v>357</v>
      </c>
      <c r="BG76" s="436" t="s">
        <v>357</v>
      </c>
      <c r="BH76" s="247"/>
      <c r="BI76" s="247"/>
      <c r="BJ76" s="247"/>
      <c r="BK76" s="247"/>
    </row>
    <row r="77" spans="1:63">
      <c r="A77" s="247"/>
      <c r="B77" s="437" t="s">
        <v>448</v>
      </c>
      <c r="C77" s="438" t="s">
        <v>449</v>
      </c>
      <c r="D77" s="439" t="s">
        <v>450</v>
      </c>
      <c r="E77" s="253">
        <v>8.18</v>
      </c>
      <c r="F77" s="253">
        <f t="shared" si="11"/>
        <v>98.16</v>
      </c>
      <c r="G77" s="253">
        <f t="shared" si="12"/>
        <v>8.18</v>
      </c>
      <c r="H77" s="253">
        <f t="shared" si="13"/>
        <v>98.16</v>
      </c>
      <c r="I77" s="253"/>
      <c r="J77" s="250">
        <v>6.99</v>
      </c>
      <c r="K77" s="247"/>
      <c r="L77" s="425"/>
      <c r="M77" s="435"/>
      <c r="N77" s="247"/>
      <c r="O77" s="247"/>
      <c r="P77" s="420">
        <v>2.4201151457627077</v>
      </c>
      <c r="Q77" s="247"/>
      <c r="R77" s="440" t="s">
        <v>357</v>
      </c>
      <c r="S77" s="441" t="s">
        <v>357</v>
      </c>
      <c r="T77" s="441" t="s">
        <v>357</v>
      </c>
      <c r="U77" s="441" t="s">
        <v>357</v>
      </c>
      <c r="V77" s="247"/>
      <c r="W77" s="442" t="s">
        <v>357</v>
      </c>
      <c r="X77" s="442" t="s">
        <v>357</v>
      </c>
      <c r="Y77" s="252" t="s">
        <v>357</v>
      </c>
      <c r="Z77" s="247"/>
      <c r="AA77" s="442" t="s">
        <v>357</v>
      </c>
      <c r="AB77" s="442" t="s">
        <v>357</v>
      </c>
      <c r="AC77" s="252" t="s">
        <v>357</v>
      </c>
      <c r="AD77" s="247"/>
      <c r="AE77" s="440" t="s">
        <v>357</v>
      </c>
      <c r="AF77" s="441" t="s">
        <v>357</v>
      </c>
      <c r="AG77" s="441" t="s">
        <v>357</v>
      </c>
      <c r="AH77" s="441" t="s">
        <v>357</v>
      </c>
      <c r="AI77" s="247"/>
      <c r="AJ77" s="442" t="s">
        <v>357</v>
      </c>
      <c r="AK77" s="442" t="s">
        <v>357</v>
      </c>
      <c r="AL77" s="252" t="s">
        <v>357</v>
      </c>
      <c r="AM77" s="247"/>
      <c r="AN77" s="442" t="s">
        <v>357</v>
      </c>
      <c r="AO77" s="442" t="s">
        <v>357</v>
      </c>
      <c r="AP77" s="252" t="s">
        <v>357</v>
      </c>
      <c r="AQ77" s="247"/>
      <c r="AR77" s="442">
        <f t="shared" ref="AR77:AR82" si="21">+H77*(1-$AS$18)</f>
        <v>98.16</v>
      </c>
      <c r="AS77" s="442" t="e">
        <f>+#REF!*(1-$AS$18)</f>
        <v>#REF!</v>
      </c>
      <c r="AT77" s="252" t="s">
        <v>357</v>
      </c>
      <c r="AU77" s="440" t="s">
        <v>357</v>
      </c>
      <c r="AV77" s="441" t="s">
        <v>357</v>
      </c>
      <c r="AW77" s="441" t="s">
        <v>357</v>
      </c>
      <c r="AX77" s="441" t="s">
        <v>357</v>
      </c>
      <c r="AY77" s="252" t="s">
        <v>357</v>
      </c>
      <c r="AZ77" s="441" t="s">
        <v>357</v>
      </c>
      <c r="BA77" s="442" t="s">
        <v>357</v>
      </c>
      <c r="BB77" s="442" t="s">
        <v>357</v>
      </c>
      <c r="BC77" s="252" t="s">
        <v>357</v>
      </c>
      <c r="BD77" s="248">
        <f t="shared" si="20"/>
        <v>0.27266666666666667</v>
      </c>
      <c r="BE77" s="411" t="s">
        <v>357</v>
      </c>
      <c r="BF77" s="412" t="s">
        <v>357</v>
      </c>
      <c r="BG77" s="413" t="s">
        <v>357</v>
      </c>
      <c r="BH77" s="247"/>
      <c r="BI77" s="247"/>
      <c r="BJ77" s="247"/>
      <c r="BK77" s="247"/>
    </row>
    <row r="78" spans="1:63">
      <c r="A78" s="247"/>
      <c r="B78" s="437"/>
      <c r="C78" s="443" t="s">
        <v>451</v>
      </c>
      <c r="D78" s="444" t="s">
        <v>452</v>
      </c>
      <c r="E78" s="445">
        <v>8.18</v>
      </c>
      <c r="F78" s="445">
        <f t="shared" si="11"/>
        <v>98.16</v>
      </c>
      <c r="G78" s="446">
        <f t="shared" si="12"/>
        <v>8.18</v>
      </c>
      <c r="H78" s="447">
        <f t="shared" si="13"/>
        <v>98.16</v>
      </c>
      <c r="I78" s="448"/>
      <c r="J78" s="449">
        <v>17.940000000000001</v>
      </c>
      <c r="K78" s="450"/>
      <c r="L78" s="449"/>
      <c r="M78" s="449"/>
      <c r="N78" s="450"/>
      <c r="O78" s="450"/>
      <c r="P78" s="451">
        <v>2.4275748454400059</v>
      </c>
      <c r="Q78" s="450"/>
      <c r="R78" s="452">
        <f t="shared" si="14"/>
        <v>-179960</v>
      </c>
      <c r="S78" s="453">
        <f t="shared" si="15"/>
        <v>-2159520</v>
      </c>
      <c r="T78" s="454" t="s">
        <v>357</v>
      </c>
      <c r="U78" s="453">
        <f t="shared" si="16"/>
        <v>-5998.666666666667</v>
      </c>
      <c r="V78" s="247"/>
      <c r="W78" s="455" t="e">
        <f>+X78*9</f>
        <v>#REF!</v>
      </c>
      <c r="X78" s="456" t="e">
        <f>+#REF!*(1-$Y$18)</f>
        <v>#REF!</v>
      </c>
      <c r="Y78" s="454" t="s">
        <v>357</v>
      </c>
      <c r="Z78" s="247"/>
      <c r="AA78" s="456">
        <f>+H78*(1-$AB$18)</f>
        <v>98.16</v>
      </c>
      <c r="AB78" s="456" t="e">
        <f>+#REF!*(1-$AB$18)</f>
        <v>#REF!</v>
      </c>
      <c r="AC78" s="454" t="s">
        <v>357</v>
      </c>
      <c r="AD78" s="247"/>
      <c r="AE78" s="452">
        <f t="shared" si="17"/>
        <v>8.18</v>
      </c>
      <c r="AF78" s="453">
        <f t="shared" si="18"/>
        <v>98.16</v>
      </c>
      <c r="AG78" s="454" t="s">
        <v>357</v>
      </c>
      <c r="AH78" s="453">
        <f t="shared" si="19"/>
        <v>0.27266666666666667</v>
      </c>
      <c r="AI78" s="247"/>
      <c r="AJ78" s="456">
        <f>+H78*(1-$AK$18)</f>
        <v>98.16</v>
      </c>
      <c r="AK78" s="456" t="e">
        <f>+#REF!*(1-$AK$18)</f>
        <v>#REF!</v>
      </c>
      <c r="AL78" s="454" t="s">
        <v>357</v>
      </c>
      <c r="AM78" s="247"/>
      <c r="AN78" s="456" t="s">
        <v>357</v>
      </c>
      <c r="AO78" s="456" t="s">
        <v>357</v>
      </c>
      <c r="AP78" s="454" t="s">
        <v>357</v>
      </c>
      <c r="AQ78" s="247"/>
      <c r="AR78" s="456">
        <f t="shared" si="21"/>
        <v>98.16</v>
      </c>
      <c r="AS78" s="456" t="e">
        <f>+#REF!*(1-$AS$18)</f>
        <v>#REF!</v>
      </c>
      <c r="AT78" s="454" t="s">
        <v>357</v>
      </c>
      <c r="AU78" s="409">
        <f t="shared" si="8"/>
        <v>8.18</v>
      </c>
      <c r="AV78" s="410">
        <f t="shared" si="9"/>
        <v>98.16</v>
      </c>
      <c r="AW78" s="456">
        <f t="shared" ref="AW78:AW82" si="22">+H78*(1-$AX$18)</f>
        <v>98.16</v>
      </c>
      <c r="AX78" s="449" t="e">
        <f>+#REF!*(1-$AX$18)</f>
        <v>#REF!</v>
      </c>
      <c r="AY78" s="454" t="s">
        <v>357</v>
      </c>
      <c r="AZ78" s="410">
        <f t="shared" si="10"/>
        <v>0.27266666666666667</v>
      </c>
      <c r="BA78" s="456">
        <f>+H78*(1-$BB$18)</f>
        <v>98.16</v>
      </c>
      <c r="BB78" s="456" t="e">
        <f>+#REF!*(1-$BB$18)</f>
        <v>#REF!</v>
      </c>
      <c r="BC78" s="454" t="s">
        <v>357</v>
      </c>
      <c r="BD78" s="248">
        <f t="shared" si="20"/>
        <v>0.27266666666666667</v>
      </c>
      <c r="BE78" s="411">
        <f>+H78*(1-$BF$18)</f>
        <v>98.16</v>
      </c>
      <c r="BF78" s="412" t="e">
        <f>+#REF!*(1-$BF$18)</f>
        <v>#REF!</v>
      </c>
      <c r="BG78" s="457" t="s">
        <v>357</v>
      </c>
      <c r="BH78" s="247"/>
      <c r="BI78" s="247"/>
      <c r="BJ78" s="247"/>
      <c r="BK78" s="247"/>
    </row>
    <row r="79" spans="1:63">
      <c r="A79" s="247"/>
      <c r="B79" s="437"/>
      <c r="C79" s="458" t="s">
        <v>453</v>
      </c>
      <c r="D79" s="444" t="s">
        <v>454</v>
      </c>
      <c r="E79" s="456">
        <v>11.81</v>
      </c>
      <c r="F79" s="456">
        <f t="shared" si="11"/>
        <v>141.72</v>
      </c>
      <c r="G79" s="446">
        <f t="shared" si="12"/>
        <v>11.81</v>
      </c>
      <c r="H79" s="449">
        <f t="shared" si="13"/>
        <v>141.72</v>
      </c>
      <c r="I79" s="448"/>
      <c r="J79" s="449">
        <v>26.89</v>
      </c>
      <c r="K79" s="450"/>
      <c r="L79" s="449"/>
      <c r="M79" s="449"/>
      <c r="N79" s="450"/>
      <c r="O79" s="450"/>
      <c r="P79" s="451">
        <v>3.5055771852800177</v>
      </c>
      <c r="Q79" s="450"/>
      <c r="R79" s="456">
        <f t="shared" si="14"/>
        <v>-259820</v>
      </c>
      <c r="S79" s="449">
        <f t="shared" si="15"/>
        <v>-3117840</v>
      </c>
      <c r="T79" s="454" t="s">
        <v>357</v>
      </c>
      <c r="U79" s="449">
        <f t="shared" si="16"/>
        <v>-8660.6666666666661</v>
      </c>
      <c r="V79" s="247"/>
      <c r="W79" s="455" t="e">
        <f>+X79*9</f>
        <v>#REF!</v>
      </c>
      <c r="X79" s="455" t="e">
        <f>+#REF!*(1-$X$18)</f>
        <v>#REF!</v>
      </c>
      <c r="Y79" s="252" t="s">
        <v>357</v>
      </c>
      <c r="Z79" s="247"/>
      <c r="AA79" s="455">
        <f>+H79*(1-$AB$18)</f>
        <v>141.72</v>
      </c>
      <c r="AB79" s="455" t="e">
        <f>+#REF!*(1-$AB$18)</f>
        <v>#REF!</v>
      </c>
      <c r="AC79" s="408" t="s">
        <v>357</v>
      </c>
      <c r="AD79" s="247"/>
      <c r="AE79" s="455">
        <f t="shared" si="17"/>
        <v>11.81</v>
      </c>
      <c r="AF79" s="250">
        <f t="shared" si="18"/>
        <v>141.72</v>
      </c>
      <c r="AG79" s="408" t="s">
        <v>357</v>
      </c>
      <c r="AH79" s="250">
        <f t="shared" si="19"/>
        <v>0.39366666666666666</v>
      </c>
      <c r="AI79" s="247"/>
      <c r="AJ79" s="455">
        <f>+H79*(1-$AK$18)</f>
        <v>141.72</v>
      </c>
      <c r="AK79" s="455" t="e">
        <f>+#REF!*(1-$AK$18)</f>
        <v>#REF!</v>
      </c>
      <c r="AL79" s="408" t="s">
        <v>357</v>
      </c>
      <c r="AM79" s="247"/>
      <c r="AN79" s="455" t="s">
        <v>357</v>
      </c>
      <c r="AO79" s="455" t="s">
        <v>357</v>
      </c>
      <c r="AP79" s="408" t="s">
        <v>357</v>
      </c>
      <c r="AQ79" s="247"/>
      <c r="AR79" s="455">
        <f t="shared" si="21"/>
        <v>141.72</v>
      </c>
      <c r="AS79" s="455" t="e">
        <f>+#REF!*(1-$AS$18)</f>
        <v>#REF!</v>
      </c>
      <c r="AT79" s="408" t="s">
        <v>357</v>
      </c>
      <c r="AU79" s="409">
        <f t="shared" si="8"/>
        <v>11.81</v>
      </c>
      <c r="AV79" s="410">
        <f>AU79*12</f>
        <v>141.72</v>
      </c>
      <c r="AW79" s="410">
        <f t="shared" ref="AW79:AY79" si="23">AV79*12</f>
        <v>1700.6399999999999</v>
      </c>
      <c r="AX79" s="410">
        <f t="shared" si="23"/>
        <v>20407.68</v>
      </c>
      <c r="AY79" s="410">
        <f t="shared" si="23"/>
        <v>244892.16</v>
      </c>
      <c r="AZ79" s="410">
        <f>AU79/30</f>
        <v>0.39366666666666666</v>
      </c>
      <c r="BA79" s="455">
        <f>+H79*(1-$BB$18)</f>
        <v>141.72</v>
      </c>
      <c r="BB79" s="455" t="e">
        <f>+#REF!*(1-$BB$18)</f>
        <v>#REF!</v>
      </c>
      <c r="BC79" s="408" t="s">
        <v>357</v>
      </c>
      <c r="BD79" s="248">
        <f t="shared" si="20"/>
        <v>0.39366666666666666</v>
      </c>
      <c r="BE79" s="429">
        <f>+H79*(1-$BF$18)</f>
        <v>141.72</v>
      </c>
      <c r="BF79" s="430" t="e">
        <f>+#REF!*(1-$BF$18)</f>
        <v>#REF!</v>
      </c>
      <c r="BG79" s="459" t="s">
        <v>357</v>
      </c>
      <c r="BH79" s="247"/>
      <c r="BI79" s="247"/>
      <c r="BJ79" s="247"/>
      <c r="BK79" s="247"/>
    </row>
    <row r="80" spans="1:63">
      <c r="A80" s="247"/>
      <c r="B80" s="437"/>
      <c r="C80" s="443" t="s">
        <v>455</v>
      </c>
      <c r="D80" s="460" t="s">
        <v>456</v>
      </c>
      <c r="E80" s="445">
        <v>9.5</v>
      </c>
      <c r="F80" s="445">
        <f t="shared" si="11"/>
        <v>114</v>
      </c>
      <c r="G80" s="445">
        <f t="shared" si="12"/>
        <v>9.5</v>
      </c>
      <c r="H80" s="445">
        <f t="shared" si="13"/>
        <v>114</v>
      </c>
      <c r="I80" s="461"/>
      <c r="J80" s="449">
        <v>26.89</v>
      </c>
      <c r="K80" s="450"/>
      <c r="L80" s="449"/>
      <c r="M80" s="449"/>
      <c r="N80" s="450"/>
      <c r="O80" s="450"/>
      <c r="P80" s="451">
        <v>2.8209600000000137</v>
      </c>
      <c r="Q80" s="450"/>
      <c r="R80" s="452">
        <f t="shared" si="14"/>
        <v>-209000</v>
      </c>
      <c r="S80" s="453">
        <f t="shared" si="15"/>
        <v>-2508000</v>
      </c>
      <c r="T80" s="462" t="s">
        <v>357</v>
      </c>
      <c r="U80" s="453">
        <f t="shared" si="16"/>
        <v>-6966.666666666667</v>
      </c>
      <c r="V80" s="247"/>
      <c r="W80" s="455" t="e">
        <f>+X80*9</f>
        <v>#REF!</v>
      </c>
      <c r="X80" s="456" t="e">
        <f>+#REF!*(1-$X$18)</f>
        <v>#REF!</v>
      </c>
      <c r="Y80" s="252" t="s">
        <v>357</v>
      </c>
      <c r="Z80" s="247"/>
      <c r="AA80" s="455">
        <f>+H80*(1-$AB$18)</f>
        <v>114</v>
      </c>
      <c r="AB80" s="456" t="e">
        <f>+#REF!*(1-$AB$18)</f>
        <v>#REF!</v>
      </c>
      <c r="AC80" s="252" t="s">
        <v>357</v>
      </c>
      <c r="AD80" s="247"/>
      <c r="AE80" s="409">
        <f t="shared" si="17"/>
        <v>9.5</v>
      </c>
      <c r="AF80" s="453">
        <f>AE80*12</f>
        <v>114</v>
      </c>
      <c r="AG80" s="252" t="s">
        <v>357</v>
      </c>
      <c r="AH80" s="453">
        <f t="shared" si="19"/>
        <v>0.31666666666666665</v>
      </c>
      <c r="AI80" s="247"/>
      <c r="AJ80" s="455">
        <f>+H80*(1-$AK$18)</f>
        <v>114</v>
      </c>
      <c r="AK80" s="456" t="e">
        <f>+#REF!*(1-$AK$18)</f>
        <v>#REF!</v>
      </c>
      <c r="AL80" s="252" t="s">
        <v>357</v>
      </c>
      <c r="AM80" s="247"/>
      <c r="AN80" s="455" t="s">
        <v>357</v>
      </c>
      <c r="AO80" s="455" t="s">
        <v>357</v>
      </c>
      <c r="AP80" s="252" t="s">
        <v>357</v>
      </c>
      <c r="AQ80" s="247"/>
      <c r="AR80" s="455">
        <f t="shared" si="21"/>
        <v>114</v>
      </c>
      <c r="AS80" s="456" t="e">
        <f>+#REF!*(1-$AS$18)</f>
        <v>#REF!</v>
      </c>
      <c r="AT80" s="252" t="s">
        <v>357</v>
      </c>
      <c r="AU80" s="409">
        <f t="shared" si="8"/>
        <v>9.5</v>
      </c>
      <c r="AV80" s="410">
        <f t="shared" ref="AV80:AV82" si="24">AU80*12</f>
        <v>114</v>
      </c>
      <c r="AW80" s="455">
        <f t="shared" si="22"/>
        <v>114</v>
      </c>
      <c r="AX80" s="449" t="e">
        <f>+#REF!*(1-$AX$18)</f>
        <v>#REF!</v>
      </c>
      <c r="AY80" s="252" t="s">
        <v>357</v>
      </c>
      <c r="AZ80" s="410">
        <f>AU80/30</f>
        <v>0.31666666666666665</v>
      </c>
      <c r="BA80" s="455">
        <f>+H80*(1-$BB$18)</f>
        <v>114</v>
      </c>
      <c r="BB80" s="456" t="e">
        <f>+#REF!*(1-$BB$18)</f>
        <v>#REF!</v>
      </c>
      <c r="BC80" s="252" t="s">
        <v>357</v>
      </c>
      <c r="BD80" s="248">
        <f t="shared" si="20"/>
        <v>0.31666666666666665</v>
      </c>
      <c r="BE80" s="411">
        <f>+H80*(1-$BF$18)</f>
        <v>114</v>
      </c>
      <c r="BF80" s="412" t="e">
        <f>+#REF!*(1-$BF$18)</f>
        <v>#REF!</v>
      </c>
      <c r="BG80" s="463" t="s">
        <v>357</v>
      </c>
      <c r="BH80" s="247"/>
      <c r="BI80" s="247"/>
      <c r="BJ80" s="247"/>
      <c r="BK80" s="247"/>
    </row>
    <row r="81" spans="1:63">
      <c r="A81" s="247"/>
      <c r="B81" s="464"/>
      <c r="C81" s="465" t="s">
        <v>457</v>
      </c>
      <c r="D81" s="466" t="s">
        <v>458</v>
      </c>
      <c r="E81" s="253">
        <v>15.27</v>
      </c>
      <c r="F81" s="253">
        <f t="shared" si="11"/>
        <v>183.24</v>
      </c>
      <c r="G81" s="250">
        <f t="shared" si="12"/>
        <v>15.27</v>
      </c>
      <c r="H81" s="253">
        <f t="shared" si="13"/>
        <v>183.24</v>
      </c>
      <c r="I81" s="467"/>
      <c r="J81" s="404">
        <v>35.549999999999997</v>
      </c>
      <c r="K81" s="247"/>
      <c r="L81" s="250"/>
      <c r="M81" s="250"/>
      <c r="N81" s="247"/>
      <c r="O81" s="247"/>
      <c r="P81" s="407">
        <v>4.5311200000000156</v>
      </c>
      <c r="Q81" s="247"/>
      <c r="R81" s="468" t="s">
        <v>357</v>
      </c>
      <c r="S81" s="469" t="s">
        <v>357</v>
      </c>
      <c r="T81" s="469" t="s">
        <v>357</v>
      </c>
      <c r="U81" s="469" t="s">
        <v>357</v>
      </c>
      <c r="V81" s="247"/>
      <c r="W81" s="470" t="s">
        <v>357</v>
      </c>
      <c r="X81" s="470" t="s">
        <v>357</v>
      </c>
      <c r="Y81" s="471" t="s">
        <v>357</v>
      </c>
      <c r="Z81" s="247"/>
      <c r="AA81" s="470" t="s">
        <v>357</v>
      </c>
      <c r="AB81" s="470" t="s">
        <v>357</v>
      </c>
      <c r="AC81" s="471" t="s">
        <v>357</v>
      </c>
      <c r="AD81" s="247"/>
      <c r="AE81" s="468" t="s">
        <v>357</v>
      </c>
      <c r="AF81" s="469" t="s">
        <v>357</v>
      </c>
      <c r="AG81" s="469" t="s">
        <v>357</v>
      </c>
      <c r="AH81" s="469" t="s">
        <v>357</v>
      </c>
      <c r="AI81" s="247"/>
      <c r="AJ81" s="470" t="s">
        <v>357</v>
      </c>
      <c r="AK81" s="470" t="s">
        <v>357</v>
      </c>
      <c r="AL81" s="471" t="s">
        <v>357</v>
      </c>
      <c r="AM81" s="247"/>
      <c r="AN81" s="470" t="s">
        <v>357</v>
      </c>
      <c r="AO81" s="470" t="s">
        <v>357</v>
      </c>
      <c r="AP81" s="471" t="s">
        <v>357</v>
      </c>
      <c r="AQ81" s="247"/>
      <c r="AR81" s="470">
        <f t="shared" si="21"/>
        <v>183.24</v>
      </c>
      <c r="AS81" s="470" t="e">
        <f>+#REF!*(1-$AS$18)</f>
        <v>#REF!</v>
      </c>
      <c r="AT81" s="471" t="s">
        <v>357</v>
      </c>
      <c r="AU81" s="468" t="s">
        <v>357</v>
      </c>
      <c r="AV81" s="469" t="s">
        <v>357</v>
      </c>
      <c r="AW81" s="469" t="s">
        <v>357</v>
      </c>
      <c r="AX81" s="469" t="s">
        <v>357</v>
      </c>
      <c r="AY81" s="471" t="s">
        <v>357</v>
      </c>
      <c r="AZ81" s="469" t="s">
        <v>357</v>
      </c>
      <c r="BA81" s="470" t="s">
        <v>357</v>
      </c>
      <c r="BB81" s="470" t="s">
        <v>357</v>
      </c>
      <c r="BC81" s="471" t="s">
        <v>357</v>
      </c>
      <c r="BD81" s="248">
        <f t="shared" si="20"/>
        <v>0.50900000000000001</v>
      </c>
      <c r="BE81" s="472" t="s">
        <v>357</v>
      </c>
      <c r="BF81" s="473" t="s">
        <v>357</v>
      </c>
      <c r="BG81" s="474" t="s">
        <v>357</v>
      </c>
      <c r="BH81" s="247"/>
      <c r="BI81" s="247"/>
      <c r="BJ81" s="247"/>
      <c r="BK81" s="247"/>
    </row>
    <row r="82" spans="1:63">
      <c r="A82" s="247"/>
      <c r="B82" s="475" t="s">
        <v>459</v>
      </c>
      <c r="C82" s="433" t="s">
        <v>460</v>
      </c>
      <c r="D82" s="434" t="s">
        <v>459</v>
      </c>
      <c r="E82" s="435">
        <v>4.8600000000000003</v>
      </c>
      <c r="F82" s="435">
        <f t="shared" si="11"/>
        <v>58.320000000000007</v>
      </c>
      <c r="G82" s="435">
        <f t="shared" si="12"/>
        <v>4.8600000000000003</v>
      </c>
      <c r="H82" s="435">
        <f t="shared" si="13"/>
        <v>58.320000000000007</v>
      </c>
      <c r="I82" s="476"/>
      <c r="J82" s="477"/>
      <c r="K82" s="247"/>
      <c r="L82" s="435" t="e">
        <v>#REF!</v>
      </c>
      <c r="M82" s="435" t="e">
        <v>#REF!</v>
      </c>
      <c r="N82" s="247"/>
      <c r="O82" s="247"/>
      <c r="P82" s="478">
        <v>1.4433069465599999</v>
      </c>
      <c r="Q82" s="247"/>
      <c r="R82" s="425">
        <f t="shared" si="14"/>
        <v>-106920</v>
      </c>
      <c r="S82" s="425">
        <f t="shared" si="15"/>
        <v>-1283040</v>
      </c>
      <c r="T82" s="479" t="s">
        <v>357</v>
      </c>
      <c r="U82" s="425">
        <f t="shared" si="16"/>
        <v>-3564</v>
      </c>
      <c r="V82" s="247"/>
      <c r="W82" s="425" t="e">
        <f>+X82*9</f>
        <v>#REF!</v>
      </c>
      <c r="X82" s="425" t="e">
        <f>+#REF!*(1-$X$18)</f>
        <v>#REF!</v>
      </c>
      <c r="Y82" s="479" t="s">
        <v>357</v>
      </c>
      <c r="Z82" s="247"/>
      <c r="AA82" s="425">
        <f>+H82*(1-$AB$18)</f>
        <v>58.320000000000007</v>
      </c>
      <c r="AB82" s="425" t="e">
        <f>+#REF!*(1-$AB$18)</f>
        <v>#REF!</v>
      </c>
      <c r="AC82" s="479" t="s">
        <v>357</v>
      </c>
      <c r="AD82" s="247"/>
      <c r="AE82" s="425">
        <f t="shared" si="17"/>
        <v>4.8600000000000003</v>
      </c>
      <c r="AF82" s="425">
        <f t="shared" si="18"/>
        <v>58.320000000000007</v>
      </c>
      <c r="AG82" s="479" t="s">
        <v>357</v>
      </c>
      <c r="AH82" s="425">
        <f t="shared" si="19"/>
        <v>0.16200000000000001</v>
      </c>
      <c r="AI82" s="247"/>
      <c r="AJ82" s="425">
        <f>+H82*(1-$AK$18)</f>
        <v>58.320000000000007</v>
      </c>
      <c r="AK82" s="425" t="e">
        <f>+#REF!*(1-$AK$18)</f>
        <v>#REF!</v>
      </c>
      <c r="AL82" s="479" t="s">
        <v>357</v>
      </c>
      <c r="AM82" s="247"/>
      <c r="AN82" s="425" t="s">
        <v>357</v>
      </c>
      <c r="AO82" s="425" t="s">
        <v>357</v>
      </c>
      <c r="AP82" s="479" t="s">
        <v>357</v>
      </c>
      <c r="AQ82" s="247"/>
      <c r="AR82" s="425">
        <f t="shared" si="21"/>
        <v>58.320000000000007</v>
      </c>
      <c r="AS82" s="425" t="e">
        <f>+#REF!*(1-$AS$18)</f>
        <v>#REF!</v>
      </c>
      <c r="AT82" s="479" t="s">
        <v>357</v>
      </c>
      <c r="AU82" s="409">
        <f>G82*(1-$AV$18)</f>
        <v>4.8600000000000003</v>
      </c>
      <c r="AV82" s="410">
        <f t="shared" si="24"/>
        <v>58.320000000000007</v>
      </c>
      <c r="AW82" s="425">
        <f t="shared" si="22"/>
        <v>58.320000000000007</v>
      </c>
      <c r="AX82" s="425" t="e">
        <f>+#REF!*(1-$AX$18)</f>
        <v>#REF!</v>
      </c>
      <c r="AY82" s="479" t="s">
        <v>357</v>
      </c>
      <c r="AZ82" s="410">
        <f t="shared" si="10"/>
        <v>0.16200000000000001</v>
      </c>
      <c r="BA82" s="425">
        <f>+H82*(1-$BB$18)</f>
        <v>58.320000000000007</v>
      </c>
      <c r="BB82" s="425" t="e">
        <f>+#REF!*(1-$BB$18)</f>
        <v>#REF!</v>
      </c>
      <c r="BC82" s="479" t="s">
        <v>357</v>
      </c>
      <c r="BD82" s="248">
        <f t="shared" si="20"/>
        <v>0.16200000000000001</v>
      </c>
      <c r="BE82" s="480">
        <f>+H82*(1-$BF$18)</f>
        <v>58.320000000000007</v>
      </c>
      <c r="BF82" s="481" t="e">
        <f>+#REF!*(1-$BF$18)</f>
        <v>#REF!</v>
      </c>
      <c r="BG82" s="482" t="s">
        <v>357</v>
      </c>
      <c r="BH82" s="247"/>
      <c r="BI82" s="247"/>
      <c r="BJ82" s="247"/>
      <c r="BK82" s="247"/>
    </row>
    <row r="83" spans="1:63">
      <c r="A83" s="247"/>
      <c r="B83" s="483"/>
      <c r="C83" s="484"/>
      <c r="D83" s="485"/>
      <c r="E83" s="254"/>
      <c r="F83" s="254"/>
      <c r="G83" s="254"/>
      <c r="H83" s="254"/>
      <c r="I83" s="387"/>
      <c r="J83" s="247"/>
      <c r="K83" s="247"/>
      <c r="L83" s="254"/>
      <c r="M83" s="254"/>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8"/>
      <c r="BE83" s="247"/>
      <c r="BF83" s="247"/>
      <c r="BG83" s="247"/>
      <c r="BH83" s="247"/>
      <c r="BI83" s="247"/>
      <c r="BJ83" s="247"/>
      <c r="BK83" s="247"/>
    </row>
    <row r="84" spans="1:63">
      <c r="A84" s="247"/>
      <c r="B84" s="247"/>
      <c r="C84" s="386"/>
      <c r="D84" s="247"/>
      <c r="E84" s="247"/>
      <c r="F84" s="247"/>
      <c r="G84" s="247"/>
      <c r="H84" s="247"/>
      <c r="I84" s="387"/>
      <c r="J84" s="247"/>
      <c r="K84" s="247"/>
      <c r="L84" s="247"/>
      <c r="M84" s="247"/>
      <c r="N84" s="247"/>
      <c r="O84" s="247"/>
      <c r="P84" s="247"/>
      <c r="Q84" s="483"/>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8"/>
      <c r="BE84" s="247"/>
      <c r="BF84" s="247"/>
      <c r="BG84" s="247"/>
      <c r="BH84" s="247"/>
      <c r="BI84" s="247"/>
      <c r="BJ84" s="247"/>
      <c r="BK84" s="247"/>
    </row>
    <row r="85" spans="1:63" ht="27.6">
      <c r="A85" s="247"/>
      <c r="B85" s="247"/>
      <c r="C85" s="386"/>
      <c r="D85" s="247"/>
      <c r="E85" s="399" t="s">
        <v>461</v>
      </c>
      <c r="F85" s="249" t="s">
        <v>462</v>
      </c>
      <c r="G85" s="399" t="s">
        <v>463</v>
      </c>
      <c r="H85" s="249" t="s">
        <v>464</v>
      </c>
      <c r="I85" s="387"/>
      <c r="J85" s="247"/>
      <c r="K85" s="247"/>
      <c r="L85" s="247"/>
      <c r="M85" s="247"/>
      <c r="N85" s="247"/>
      <c r="O85" s="247"/>
      <c r="P85" s="247"/>
      <c r="Q85" s="247"/>
      <c r="R85" s="247" t="s">
        <v>465</v>
      </c>
      <c r="S85" s="255">
        <v>0.15</v>
      </c>
      <c r="T85" s="247"/>
      <c r="U85" s="247"/>
      <c r="V85" s="247"/>
      <c r="W85" s="247" t="s">
        <v>465</v>
      </c>
      <c r="X85" s="255">
        <v>0</v>
      </c>
      <c r="Y85" s="255">
        <v>0</v>
      </c>
      <c r="Z85" s="247"/>
      <c r="AA85" s="247" t="s">
        <v>465</v>
      </c>
      <c r="AB85" s="255">
        <v>0.2</v>
      </c>
      <c r="AC85" s="255">
        <v>0</v>
      </c>
      <c r="AD85" s="247"/>
      <c r="AE85" s="247" t="s">
        <v>465</v>
      </c>
      <c r="AF85" s="255">
        <v>0.25</v>
      </c>
      <c r="AG85" s="247"/>
      <c r="AH85" s="247"/>
      <c r="AI85" s="247"/>
      <c r="AJ85" s="247" t="s">
        <v>465</v>
      </c>
      <c r="AK85" s="255">
        <v>0.3</v>
      </c>
      <c r="AL85" s="247"/>
      <c r="AM85" s="247"/>
      <c r="AN85" s="247" t="s">
        <v>465</v>
      </c>
      <c r="AO85" s="255">
        <v>0.3</v>
      </c>
      <c r="AP85" s="247"/>
      <c r="AQ85" s="247"/>
      <c r="AR85" s="247" t="s">
        <v>465</v>
      </c>
      <c r="AS85" s="255">
        <v>0.25</v>
      </c>
      <c r="AT85" s="247"/>
      <c r="AU85" s="247" t="s">
        <v>465</v>
      </c>
      <c r="AV85" s="255">
        <v>0.2</v>
      </c>
      <c r="AW85" s="247" t="s">
        <v>465</v>
      </c>
      <c r="AX85" s="255">
        <v>0.25</v>
      </c>
      <c r="AY85" s="247"/>
      <c r="AZ85" s="247"/>
      <c r="BA85" s="247" t="s">
        <v>465</v>
      </c>
      <c r="BB85" s="255">
        <v>0.2</v>
      </c>
      <c r="BC85" s="255"/>
      <c r="BD85" s="248"/>
      <c r="BE85" s="247" t="s">
        <v>465</v>
      </c>
      <c r="BF85" s="255">
        <v>0.25</v>
      </c>
      <c r="BG85" s="255">
        <v>0</v>
      </c>
      <c r="BH85" s="247"/>
      <c r="BI85" s="247"/>
      <c r="BJ85" s="247"/>
      <c r="BK85" s="247"/>
    </row>
    <row r="86" spans="1:63" ht="27.6">
      <c r="A86" s="247"/>
      <c r="B86" s="486" t="s">
        <v>466</v>
      </c>
      <c r="C86" s="433" t="s">
        <v>467</v>
      </c>
      <c r="D86" s="434" t="s">
        <v>468</v>
      </c>
      <c r="E86" s="487">
        <v>0</v>
      </c>
      <c r="F86" s="487">
        <v>0</v>
      </c>
      <c r="G86" s="487">
        <f>+E86*(1+H88)</f>
        <v>0</v>
      </c>
      <c r="H86" s="487">
        <f>+F86*(1+H88)</f>
        <v>0</v>
      </c>
      <c r="I86" s="387"/>
      <c r="J86" s="247"/>
      <c r="K86" s="247"/>
      <c r="L86" s="247"/>
      <c r="M86" s="247"/>
      <c r="N86" s="247"/>
      <c r="O86" s="247"/>
      <c r="P86" s="247"/>
      <c r="Q86" s="247"/>
      <c r="R86" s="483"/>
      <c r="S86" s="247"/>
      <c r="T86" s="247"/>
      <c r="U86" s="247"/>
      <c r="V86" s="247"/>
      <c r="W86" s="247"/>
      <c r="X86" s="247"/>
      <c r="Y86" s="247"/>
      <c r="Z86" s="247"/>
      <c r="AA86" s="483"/>
      <c r="AB86" s="483"/>
      <c r="AC86" s="247"/>
      <c r="AD86" s="247"/>
      <c r="AE86" s="247"/>
      <c r="AF86" s="247"/>
      <c r="AG86" s="247"/>
      <c r="AH86" s="247"/>
      <c r="AI86" s="247"/>
      <c r="AJ86" s="247"/>
      <c r="AK86" s="247"/>
      <c r="AL86" s="247"/>
      <c r="AM86" s="247"/>
      <c r="AN86" s="247"/>
      <c r="AO86" s="247"/>
      <c r="AP86" s="247"/>
      <c r="AQ86" s="247"/>
      <c r="AR86" s="247"/>
      <c r="AS86" s="255"/>
      <c r="AT86" s="247"/>
      <c r="AU86" s="247"/>
      <c r="AV86" s="247"/>
      <c r="AW86" s="247"/>
      <c r="AX86" s="255"/>
      <c r="AY86" s="247"/>
      <c r="AZ86" s="247"/>
      <c r="BA86" s="483"/>
      <c r="BB86" s="483"/>
      <c r="BC86" s="247"/>
      <c r="BD86" s="248"/>
      <c r="BE86" s="247"/>
      <c r="BF86" s="247"/>
      <c r="BG86" s="247"/>
      <c r="BH86" s="247"/>
      <c r="BI86" s="247"/>
      <c r="BJ86" s="247"/>
      <c r="BK86" s="247"/>
    </row>
    <row r="87" spans="1:63">
      <c r="A87" s="247"/>
      <c r="B87" s="247"/>
      <c r="C87" s="386"/>
      <c r="D87" s="247"/>
      <c r="E87" s="247"/>
      <c r="F87" s="247"/>
      <c r="G87" s="247"/>
      <c r="H87" s="247"/>
      <c r="I87" s="387"/>
      <c r="J87" s="247"/>
      <c r="K87" s="247"/>
      <c r="L87" s="247"/>
      <c r="M87" s="247"/>
      <c r="N87" s="247"/>
      <c r="O87" s="247"/>
      <c r="P87" s="247"/>
      <c r="Q87" s="247"/>
      <c r="R87" s="247"/>
      <c r="S87" s="247"/>
      <c r="T87" s="247"/>
      <c r="U87" s="247"/>
      <c r="V87" s="247"/>
      <c r="W87" s="488" t="s">
        <v>469</v>
      </c>
      <c r="X87" s="488"/>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8"/>
      <c r="BE87" s="247"/>
      <c r="BF87" s="247"/>
      <c r="BG87" s="247"/>
      <c r="BH87" s="247"/>
      <c r="BI87" s="247"/>
      <c r="BJ87" s="247"/>
      <c r="BK87" s="247"/>
    </row>
    <row r="88" spans="1:63">
      <c r="A88" s="247"/>
      <c r="B88" s="247"/>
      <c r="C88" s="386"/>
      <c r="D88" s="488" t="s">
        <v>470</v>
      </c>
      <c r="E88" s="488"/>
      <c r="F88" s="488"/>
      <c r="G88" s="488"/>
      <c r="H88" s="489">
        <v>0.21</v>
      </c>
      <c r="I88" s="38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8"/>
      <c r="BE88" s="247"/>
      <c r="BF88" s="247"/>
      <c r="BG88" s="247"/>
      <c r="BH88" s="247"/>
      <c r="BI88" s="247"/>
      <c r="BJ88" s="247"/>
      <c r="BK88" s="247"/>
    </row>
    <row r="89" spans="1:63" ht="21.6">
      <c r="A89" s="247"/>
      <c r="B89" s="247"/>
      <c r="C89" s="386"/>
      <c r="D89" s="247"/>
      <c r="E89" s="247"/>
      <c r="F89" s="247"/>
      <c r="G89" s="247"/>
      <c r="H89" s="247"/>
      <c r="I89" s="387"/>
      <c r="J89" s="247"/>
      <c r="K89" s="247"/>
      <c r="L89" s="247"/>
      <c r="M89" s="247"/>
      <c r="N89" s="247"/>
      <c r="O89" s="247"/>
      <c r="P89" s="247"/>
      <c r="Q89" s="247"/>
      <c r="R89" s="312" t="s">
        <v>471</v>
      </c>
      <c r="S89" s="312"/>
      <c r="T89" s="312"/>
      <c r="U89" s="388"/>
      <c r="V89" s="389"/>
      <c r="W89" s="312" t="s">
        <v>472</v>
      </c>
      <c r="X89" s="312"/>
      <c r="Y89" s="312"/>
      <c r="Z89" s="389"/>
      <c r="AA89" s="312" t="s">
        <v>473</v>
      </c>
      <c r="AB89" s="312"/>
      <c r="AC89" s="312"/>
      <c r="AD89" s="390"/>
      <c r="AE89" s="312" t="s">
        <v>474</v>
      </c>
      <c r="AF89" s="312"/>
      <c r="AG89" s="312"/>
      <c r="AH89" s="388"/>
      <c r="AI89" s="390"/>
      <c r="AJ89" s="312" t="s">
        <v>475</v>
      </c>
      <c r="AK89" s="312"/>
      <c r="AL89" s="312"/>
      <c r="AM89" s="247"/>
      <c r="AN89" s="247"/>
      <c r="AO89" s="247"/>
      <c r="AP89" s="247"/>
      <c r="AQ89" s="247"/>
      <c r="AR89" s="312" t="s">
        <v>476</v>
      </c>
      <c r="AS89" s="312"/>
      <c r="AT89" s="312"/>
      <c r="AU89" s="312" t="s">
        <v>417</v>
      </c>
      <c r="AV89" s="312"/>
      <c r="AW89" s="312" t="s">
        <v>418</v>
      </c>
      <c r="AX89" s="312"/>
      <c r="AY89" s="388"/>
      <c r="AZ89" s="388"/>
      <c r="BA89" s="312" t="s">
        <v>419</v>
      </c>
      <c r="BB89" s="312"/>
      <c r="BC89" s="312"/>
      <c r="BD89" s="248"/>
      <c r="BE89" s="312" t="s">
        <v>420</v>
      </c>
      <c r="BF89" s="312"/>
      <c r="BG89" s="312"/>
      <c r="BH89" s="247"/>
      <c r="BI89" s="247"/>
      <c r="BJ89" s="247"/>
      <c r="BK89" s="247"/>
    </row>
    <row r="90" spans="1:63" ht="21.6">
      <c r="A90" s="247"/>
      <c r="B90" s="247"/>
      <c r="C90" s="386"/>
      <c r="D90" s="247"/>
      <c r="E90" s="247"/>
      <c r="F90" s="247"/>
      <c r="G90" s="247"/>
      <c r="H90" s="247"/>
      <c r="I90" s="387"/>
      <c r="J90" s="247"/>
      <c r="K90" s="247"/>
      <c r="L90" s="247"/>
      <c r="M90" s="247"/>
      <c r="N90" s="247"/>
      <c r="O90" s="247"/>
      <c r="P90" s="247"/>
      <c r="Q90" s="247"/>
      <c r="R90" s="312"/>
      <c r="S90" s="312"/>
      <c r="T90" s="312"/>
      <c r="U90" s="388"/>
      <c r="V90" s="389"/>
      <c r="W90" s="312"/>
      <c r="X90" s="312"/>
      <c r="Y90" s="312"/>
      <c r="Z90" s="389"/>
      <c r="AA90" s="312"/>
      <c r="AB90" s="312"/>
      <c r="AC90" s="312"/>
      <c r="AD90" s="390"/>
      <c r="AE90" s="312"/>
      <c r="AF90" s="312"/>
      <c r="AG90" s="312"/>
      <c r="AH90" s="388"/>
      <c r="AI90" s="390"/>
      <c r="AJ90" s="312"/>
      <c r="AK90" s="312"/>
      <c r="AL90" s="312"/>
      <c r="AM90" s="247"/>
      <c r="AN90" s="247"/>
      <c r="AO90" s="247"/>
      <c r="AP90" s="247"/>
      <c r="AQ90" s="247"/>
      <c r="AR90" s="312"/>
      <c r="AS90" s="312"/>
      <c r="AT90" s="312"/>
      <c r="AU90" s="312" t="s">
        <v>421</v>
      </c>
      <c r="AV90" s="312"/>
      <c r="AW90" s="312"/>
      <c r="AX90" s="312"/>
      <c r="AY90" s="388"/>
      <c r="AZ90" s="388"/>
      <c r="BA90" s="312"/>
      <c r="BB90" s="312"/>
      <c r="BC90" s="312"/>
      <c r="BD90" s="248"/>
      <c r="BE90" s="312"/>
      <c r="BF90" s="312"/>
      <c r="BG90" s="312"/>
      <c r="BH90" s="247"/>
      <c r="BI90" s="247"/>
      <c r="BJ90" s="247"/>
      <c r="BK90" s="247"/>
    </row>
    <row r="91" spans="1:63">
      <c r="A91" s="247"/>
      <c r="B91" s="247"/>
      <c r="C91" s="386"/>
      <c r="D91" s="247"/>
      <c r="E91" s="247"/>
      <c r="F91" s="247"/>
      <c r="G91" s="391"/>
      <c r="H91" s="247"/>
      <c r="I91" s="387"/>
      <c r="J91" s="247"/>
      <c r="K91" s="247"/>
      <c r="L91" s="247"/>
      <c r="M91" s="247"/>
      <c r="N91" s="247"/>
      <c r="O91" s="247"/>
      <c r="P91" s="247"/>
      <c r="Q91" s="247"/>
      <c r="R91" s="392"/>
      <c r="S91" s="392"/>
      <c r="T91" s="392"/>
      <c r="U91" s="393"/>
      <c r="V91" s="390"/>
      <c r="W91" s="312"/>
      <c r="X91" s="312"/>
      <c r="Y91" s="312"/>
      <c r="Z91" s="390"/>
      <c r="AA91" s="312"/>
      <c r="AB91" s="312"/>
      <c r="AC91" s="312"/>
      <c r="AD91" s="390"/>
      <c r="AE91" s="392"/>
      <c r="AF91" s="392"/>
      <c r="AG91" s="392"/>
      <c r="AH91" s="393"/>
      <c r="AI91" s="390"/>
      <c r="AJ91" s="392"/>
      <c r="AK91" s="392"/>
      <c r="AL91" s="392"/>
      <c r="AM91" s="247"/>
      <c r="AN91" s="247"/>
      <c r="AO91" s="247"/>
      <c r="AP91" s="247"/>
      <c r="AQ91" s="247"/>
      <c r="AR91" s="392"/>
      <c r="AS91" s="392"/>
      <c r="AT91" s="392"/>
      <c r="AU91" s="392"/>
      <c r="AV91" s="392"/>
      <c r="AW91" s="392"/>
      <c r="AX91" s="392"/>
      <c r="AY91" s="393"/>
      <c r="AZ91" s="393"/>
      <c r="BA91" s="312"/>
      <c r="BB91" s="312"/>
      <c r="BC91" s="312"/>
      <c r="BD91" s="248"/>
      <c r="BE91" s="312"/>
      <c r="BF91" s="312"/>
      <c r="BG91" s="312"/>
      <c r="BH91" s="247"/>
      <c r="BI91" s="247"/>
      <c r="BJ91" s="247"/>
      <c r="BK91" s="247"/>
    </row>
    <row r="92" spans="1:63" ht="82.8">
      <c r="A92" s="247"/>
      <c r="B92" s="394" t="s">
        <v>477</v>
      </c>
      <c r="C92" s="395"/>
      <c r="D92" s="396"/>
      <c r="E92" s="397" t="s">
        <v>423</v>
      </c>
      <c r="F92" s="398" t="s">
        <v>478</v>
      </c>
      <c r="G92" s="397" t="s">
        <v>425</v>
      </c>
      <c r="H92" s="397" t="s">
        <v>426</v>
      </c>
      <c r="I92" s="397" t="s">
        <v>479</v>
      </c>
      <c r="J92" s="397" t="s">
        <v>428</v>
      </c>
      <c r="K92" s="247"/>
      <c r="L92" s="397" t="s">
        <v>429</v>
      </c>
      <c r="M92" s="397" t="s">
        <v>430</v>
      </c>
      <c r="N92" s="247"/>
      <c r="O92" s="247"/>
      <c r="P92" s="397" t="s">
        <v>431</v>
      </c>
      <c r="Q92" s="247"/>
      <c r="R92" s="397" t="s">
        <v>432</v>
      </c>
      <c r="S92" s="397" t="s">
        <v>433</v>
      </c>
      <c r="T92" s="397" t="s">
        <v>434</v>
      </c>
      <c r="U92" s="399" t="s">
        <v>435</v>
      </c>
      <c r="V92" s="247"/>
      <c r="W92" s="249" t="s">
        <v>355</v>
      </c>
      <c r="X92" s="249" t="s">
        <v>436</v>
      </c>
      <c r="Y92" s="249" t="s">
        <v>437</v>
      </c>
      <c r="Z92" s="247"/>
      <c r="AA92" s="249" t="s">
        <v>355</v>
      </c>
      <c r="AB92" s="249" t="s">
        <v>358</v>
      </c>
      <c r="AC92" s="249" t="s">
        <v>356</v>
      </c>
      <c r="AD92" s="247"/>
      <c r="AE92" s="397" t="s">
        <v>432</v>
      </c>
      <c r="AF92" s="397" t="s">
        <v>433</v>
      </c>
      <c r="AG92" s="397" t="s">
        <v>434</v>
      </c>
      <c r="AH92" s="399" t="s">
        <v>435</v>
      </c>
      <c r="AI92" s="247"/>
      <c r="AJ92" s="397" t="s">
        <v>433</v>
      </c>
      <c r="AK92" s="397" t="s">
        <v>432</v>
      </c>
      <c r="AL92" s="397" t="s">
        <v>434</v>
      </c>
      <c r="AM92" s="247"/>
      <c r="AN92" s="247"/>
      <c r="AO92" s="247"/>
      <c r="AP92" s="247"/>
      <c r="AQ92" s="247"/>
      <c r="AR92" s="249" t="s">
        <v>355</v>
      </c>
      <c r="AS92" s="249" t="s">
        <v>438</v>
      </c>
      <c r="AT92" s="249" t="s">
        <v>356</v>
      </c>
      <c r="AU92" s="397" t="s">
        <v>432</v>
      </c>
      <c r="AV92" s="397" t="s">
        <v>433</v>
      </c>
      <c r="AW92" s="249" t="s">
        <v>355</v>
      </c>
      <c r="AX92" s="249" t="s">
        <v>438</v>
      </c>
      <c r="AY92" s="249" t="s">
        <v>356</v>
      </c>
      <c r="AZ92" s="397" t="s">
        <v>435</v>
      </c>
      <c r="BA92" s="249" t="s">
        <v>355</v>
      </c>
      <c r="BB92" s="249" t="s">
        <v>358</v>
      </c>
      <c r="BC92" s="249" t="s">
        <v>356</v>
      </c>
      <c r="BD92" s="248"/>
      <c r="BE92" s="249" t="s">
        <v>355</v>
      </c>
      <c r="BF92" s="249" t="s">
        <v>358</v>
      </c>
      <c r="BG92" s="249" t="s">
        <v>356</v>
      </c>
      <c r="BH92" s="247"/>
      <c r="BI92" s="247"/>
      <c r="BJ92" s="247"/>
      <c r="BK92" s="247"/>
    </row>
    <row r="93" spans="1:63">
      <c r="A93" s="247"/>
      <c r="B93" s="401" t="s">
        <v>439</v>
      </c>
      <c r="C93" s="415" t="s">
        <v>442</v>
      </c>
      <c r="D93" s="416" t="s">
        <v>443</v>
      </c>
      <c r="E93" s="251">
        <v>4.8600000000000003</v>
      </c>
      <c r="F93" s="251">
        <f>E93*12</f>
        <v>58.320000000000007</v>
      </c>
      <c r="G93" s="417" t="e">
        <f>E93*(1+$H$33)</f>
        <v>#REF!</v>
      </c>
      <c r="H93" s="417" t="e">
        <f>G93*12</f>
        <v>#REF!</v>
      </c>
      <c r="I93" s="490"/>
      <c r="J93" s="419"/>
      <c r="K93" s="247"/>
      <c r="L93" s="250" t="e">
        <v>#REF!</v>
      </c>
      <c r="M93" s="250" t="e">
        <v>#REF!</v>
      </c>
      <c r="N93" s="247"/>
      <c r="O93" s="247"/>
      <c r="P93" s="420">
        <v>1.4507666462372839</v>
      </c>
      <c r="Q93" s="247"/>
      <c r="R93" s="491" t="e">
        <f>G93*(1-$S$30)</f>
        <v>#REF!</v>
      </c>
      <c r="S93" s="491" t="e">
        <f>R93*12</f>
        <v>#REF!</v>
      </c>
      <c r="T93" s="492" t="s">
        <v>357</v>
      </c>
      <c r="U93" s="491" t="e">
        <f t="shared" ref="U93" si="25">R93/30</f>
        <v>#REF!</v>
      </c>
      <c r="V93" s="247"/>
      <c r="W93" s="251" t="e">
        <f>+X93*9</f>
        <v>#REF!</v>
      </c>
      <c r="X93" s="251" t="e">
        <f>+#REF!*(1-$Y$30)</f>
        <v>#REF!</v>
      </c>
      <c r="Y93" s="252" t="s">
        <v>357</v>
      </c>
      <c r="Z93" s="247"/>
      <c r="AA93" s="251" t="e">
        <f>+H93*(1-$AB$30)</f>
        <v>#REF!</v>
      </c>
      <c r="AB93" s="251" t="e">
        <f>+#REF!*(1-$AB$30)</f>
        <v>#REF!</v>
      </c>
      <c r="AC93" s="252" t="s">
        <v>357</v>
      </c>
      <c r="AD93" s="247"/>
      <c r="AE93" s="491" t="e">
        <f>G93*(1-$AF$30)</f>
        <v>#REF!</v>
      </c>
      <c r="AF93" s="491" t="e">
        <f>AE93*12</f>
        <v>#REF!</v>
      </c>
      <c r="AG93" s="492" t="s">
        <v>357</v>
      </c>
      <c r="AH93" s="491" t="e">
        <f>AE93/30</f>
        <v>#REF!</v>
      </c>
      <c r="AI93" s="247"/>
      <c r="AJ93" s="251" t="e">
        <f>+H93*(1-$AK$30)</f>
        <v>#REF!</v>
      </c>
      <c r="AK93" s="251" t="e">
        <f>+#REF!*(1-$AK$30)</f>
        <v>#REF!</v>
      </c>
      <c r="AL93" s="252" t="s">
        <v>357</v>
      </c>
      <c r="AM93" s="247"/>
      <c r="AN93" s="247"/>
      <c r="AO93" s="247"/>
      <c r="AP93" s="247"/>
      <c r="AQ93" s="247"/>
      <c r="AR93" s="251" t="e">
        <f>+H93*(1-$AS$30)</f>
        <v>#REF!</v>
      </c>
      <c r="AS93" s="251" t="e">
        <f>+#REF!*(1-$AS$30)</f>
        <v>#REF!</v>
      </c>
      <c r="AT93" s="251" t="s">
        <v>357</v>
      </c>
      <c r="AU93" s="491" t="e">
        <f t="shared" ref="AU93:AU95" si="26">G93*(1-$AV$18)</f>
        <v>#REF!</v>
      </c>
      <c r="AV93" s="491" t="e">
        <f t="shared" ref="AV93:AV95" si="27">AU93*12</f>
        <v>#REF!</v>
      </c>
      <c r="AW93" s="492" t="e">
        <f>+H93*(1-$AX$19)</f>
        <v>#REF!</v>
      </c>
      <c r="AX93" s="491" t="e">
        <f>+#REF!*(1-$AX$19)</f>
        <v>#REF!</v>
      </c>
      <c r="AY93" s="408" t="s">
        <v>357</v>
      </c>
      <c r="AZ93" s="491" t="e">
        <f t="shared" ref="AZ93:AZ95" si="28">AU93/30</f>
        <v>#REF!</v>
      </c>
      <c r="BA93" s="251" t="e">
        <f>+H93*(1-$AV$30)</f>
        <v>#REF!</v>
      </c>
      <c r="BB93" s="251" t="e">
        <f>+#REF!*(1-$AV$30)</f>
        <v>#REF!</v>
      </c>
      <c r="BC93" s="252" t="s">
        <v>357</v>
      </c>
      <c r="BD93" s="248"/>
      <c r="BE93" s="250" t="e">
        <f>+H93*(1-$AZ$30)</f>
        <v>#REF!</v>
      </c>
      <c r="BF93" s="250" t="e">
        <f>+#REF!*(1-$AZ$30)</f>
        <v>#REF!</v>
      </c>
      <c r="BG93" s="252" t="s">
        <v>357</v>
      </c>
      <c r="BH93" s="247"/>
      <c r="BI93" s="247"/>
      <c r="BJ93" s="247"/>
      <c r="BK93" s="247"/>
    </row>
    <row r="94" spans="1:63">
      <c r="A94" s="247"/>
      <c r="B94" s="421"/>
      <c r="C94" s="422" t="s">
        <v>444</v>
      </c>
      <c r="D94" s="423" t="s">
        <v>445</v>
      </c>
      <c r="E94" s="424">
        <v>8.11</v>
      </c>
      <c r="F94" s="424">
        <f>E94*12</f>
        <v>97.32</v>
      </c>
      <c r="G94" s="425" t="e">
        <f>E94*(1+$H$33)</f>
        <v>#REF!</v>
      </c>
      <c r="H94" s="425" t="e">
        <f>G94*12</f>
        <v>#REF!</v>
      </c>
      <c r="I94" s="425">
        <f>F94-F93</f>
        <v>38.999999999999986</v>
      </c>
      <c r="J94" s="426"/>
      <c r="K94" s="247"/>
      <c r="L94" s="427" t="e">
        <v>#REF!</v>
      </c>
      <c r="M94" s="425" t="e">
        <v>#REF!</v>
      </c>
      <c r="N94" s="247"/>
      <c r="O94" s="247"/>
      <c r="P94" s="420">
        <v>3.6832906291200231</v>
      </c>
      <c r="Q94" s="247"/>
      <c r="R94" s="425" t="e">
        <f>G94*(1-$S$30)</f>
        <v>#REF!</v>
      </c>
      <c r="S94" s="425" t="e">
        <f>R94*12</f>
        <v>#REF!</v>
      </c>
      <c r="T94" s="425" t="s">
        <v>357</v>
      </c>
      <c r="U94" s="425" t="e">
        <f>R94/30</f>
        <v>#REF!</v>
      </c>
      <c r="V94" s="247"/>
      <c r="W94" s="253" t="e">
        <f>+X94*9</f>
        <v>#REF!</v>
      </c>
      <c r="X94" s="253" t="e">
        <f>+#REF!*(1-$Y$30)</f>
        <v>#REF!</v>
      </c>
      <c r="Y94" s="253" t="s">
        <v>357</v>
      </c>
      <c r="Z94" s="247"/>
      <c r="AA94" s="253" t="e">
        <f>+H94*(1-$AB$30)</f>
        <v>#REF!</v>
      </c>
      <c r="AB94" s="253" t="e">
        <f>+#REF!*(1-$AB$30)</f>
        <v>#REF!</v>
      </c>
      <c r="AC94" s="253" t="s">
        <v>357</v>
      </c>
      <c r="AD94" s="247"/>
      <c r="AE94" s="425" t="e">
        <f>G94*(1-$AF$30)</f>
        <v>#REF!</v>
      </c>
      <c r="AF94" s="425" t="e">
        <f>AE94*12</f>
        <v>#REF!</v>
      </c>
      <c r="AG94" s="425" t="s">
        <v>357</v>
      </c>
      <c r="AH94" s="425" t="e">
        <f>AE94/30</f>
        <v>#REF!</v>
      </c>
      <c r="AI94" s="247"/>
      <c r="AJ94" s="253" t="e">
        <f>+H94*(1-$AK$30)</f>
        <v>#REF!</v>
      </c>
      <c r="AK94" s="253" t="e">
        <f>+#REF!*(1-$AK$30)</f>
        <v>#REF!</v>
      </c>
      <c r="AL94" s="253" t="s">
        <v>357</v>
      </c>
      <c r="AM94" s="247"/>
      <c r="AN94" s="247"/>
      <c r="AO94" s="247"/>
      <c r="AP94" s="247"/>
      <c r="AQ94" s="247"/>
      <c r="AR94" s="253" t="e">
        <f>+H94*(1-$AS$30)</f>
        <v>#REF!</v>
      </c>
      <c r="AS94" s="253" t="e">
        <f>+#REF!*(1-$AS$30)</f>
        <v>#REF!</v>
      </c>
      <c r="AT94" s="253" t="s">
        <v>357</v>
      </c>
      <c r="AU94" s="425" t="e">
        <f t="shared" si="26"/>
        <v>#REF!</v>
      </c>
      <c r="AV94" s="425" t="e">
        <f t="shared" si="27"/>
        <v>#REF!</v>
      </c>
      <c r="AW94" s="425" t="e">
        <f>+H94*(1-$AX$19)</f>
        <v>#REF!</v>
      </c>
      <c r="AX94" s="425" t="e">
        <f>+#REF!*(1-$AX$19)</f>
        <v>#REF!</v>
      </c>
      <c r="AY94" s="252" t="s">
        <v>357</v>
      </c>
      <c r="AZ94" s="425" t="e">
        <f t="shared" si="28"/>
        <v>#REF!</v>
      </c>
      <c r="BA94" s="253" t="e">
        <f>+H94*(1-$AV$30)</f>
        <v>#REF!</v>
      </c>
      <c r="BB94" s="253" t="e">
        <f>+#REF!*(1-$AV$30)</f>
        <v>#REF!</v>
      </c>
      <c r="BC94" s="253" t="s">
        <v>357</v>
      </c>
      <c r="BD94" s="248"/>
      <c r="BE94" s="253" t="e">
        <f>+H94*(1-$AZ$30)</f>
        <v>#REF!</v>
      </c>
      <c r="BF94" s="253" t="e">
        <f>+#REF!*(1-$AZ$30)</f>
        <v>#REF!</v>
      </c>
      <c r="BG94" s="253" t="s">
        <v>357</v>
      </c>
      <c r="BH94" s="247"/>
      <c r="BI94" s="247"/>
      <c r="BJ94" s="247"/>
      <c r="BK94" s="247"/>
    </row>
    <row r="95" spans="1:63">
      <c r="A95" s="247"/>
      <c r="B95" s="475" t="s">
        <v>459</v>
      </c>
      <c r="C95" s="433" t="s">
        <v>460</v>
      </c>
      <c r="D95" s="434" t="s">
        <v>459</v>
      </c>
      <c r="E95" s="424">
        <v>4.8600000000000003</v>
      </c>
      <c r="F95" s="424">
        <f>E95*12</f>
        <v>58.320000000000007</v>
      </c>
      <c r="G95" s="425" t="e">
        <f>E95*(1+$H$33)</f>
        <v>#REF!</v>
      </c>
      <c r="H95" s="425" t="e">
        <f>G95*12</f>
        <v>#REF!</v>
      </c>
      <c r="I95" s="254"/>
      <c r="J95" s="254"/>
      <c r="K95" s="247"/>
      <c r="L95" s="254"/>
      <c r="M95" s="254"/>
      <c r="N95" s="247"/>
      <c r="O95" s="247"/>
      <c r="P95" s="493"/>
      <c r="Q95" s="247"/>
      <c r="R95" s="425" t="e">
        <f>G95*(1-$S$30)</f>
        <v>#REF!</v>
      </c>
      <c r="S95" s="425" t="e">
        <f>R95*12</f>
        <v>#REF!</v>
      </c>
      <c r="T95" s="254"/>
      <c r="U95" s="425" t="e">
        <f>R95/30</f>
        <v>#REF!</v>
      </c>
      <c r="V95" s="247"/>
      <c r="W95" s="254"/>
      <c r="X95" s="254"/>
      <c r="Y95" s="254"/>
      <c r="Z95" s="247"/>
      <c r="AA95" s="254"/>
      <c r="AB95" s="254"/>
      <c r="AC95" s="254"/>
      <c r="AD95" s="247"/>
      <c r="AE95" s="425" t="e">
        <f>G95*(1-$AF$30)</f>
        <v>#REF!</v>
      </c>
      <c r="AF95" s="425" t="e">
        <f>AE95*12</f>
        <v>#REF!</v>
      </c>
      <c r="AG95" s="254"/>
      <c r="AH95" s="425" t="e">
        <f>AE95/30</f>
        <v>#REF!</v>
      </c>
      <c r="AI95" s="247"/>
      <c r="AJ95" s="254"/>
      <c r="AK95" s="254"/>
      <c r="AL95" s="254"/>
      <c r="AM95" s="247"/>
      <c r="AN95" s="247"/>
      <c r="AO95" s="247"/>
      <c r="AP95" s="247"/>
      <c r="AQ95" s="247"/>
      <c r="AR95" s="254"/>
      <c r="AS95" s="254"/>
      <c r="AT95" s="254"/>
      <c r="AU95" s="425" t="e">
        <f t="shared" si="26"/>
        <v>#REF!</v>
      </c>
      <c r="AV95" s="425" t="e">
        <f t="shared" si="27"/>
        <v>#REF!</v>
      </c>
      <c r="AW95" s="254" t="e">
        <f>+H95*(1-$AX$19)</f>
        <v>#REF!</v>
      </c>
      <c r="AX95" s="425" t="e">
        <f>+#REF!*(1-$AX$19)</f>
        <v>#REF!</v>
      </c>
      <c r="AY95" s="253" t="s">
        <v>357</v>
      </c>
      <c r="AZ95" s="425" t="e">
        <f t="shared" si="28"/>
        <v>#REF!</v>
      </c>
      <c r="BA95" s="254"/>
      <c r="BB95" s="254"/>
      <c r="BC95" s="254"/>
      <c r="BD95" s="248"/>
      <c r="BE95" s="254"/>
      <c r="BF95" s="254"/>
      <c r="BG95" s="254"/>
      <c r="BH95" s="247"/>
      <c r="BI95" s="247"/>
      <c r="BJ95" s="247"/>
      <c r="BK95" s="247"/>
    </row>
    <row r="96" spans="1:63">
      <c r="A96" s="247"/>
      <c r="B96" s="483"/>
      <c r="C96" s="484"/>
      <c r="D96" s="485"/>
      <c r="E96" s="254"/>
      <c r="F96" s="254"/>
      <c r="G96" s="254"/>
      <c r="H96" s="254"/>
      <c r="I96" s="387"/>
      <c r="J96" s="247"/>
      <c r="K96" s="247"/>
      <c r="L96" s="254"/>
      <c r="M96" s="254"/>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8"/>
      <c r="BE96" s="247"/>
      <c r="BF96" s="247"/>
      <c r="BG96" s="247"/>
      <c r="BH96" s="247"/>
      <c r="BI96" s="247"/>
      <c r="BJ96" s="247"/>
      <c r="BK96" s="247"/>
    </row>
    <row r="97" spans="1:63" ht="27.6">
      <c r="A97" s="247"/>
      <c r="B97" s="247"/>
      <c r="C97" s="386"/>
      <c r="D97" s="247"/>
      <c r="E97" s="249" t="s">
        <v>480</v>
      </c>
      <c r="F97" s="249" t="s">
        <v>462</v>
      </c>
      <c r="G97" s="249" t="s">
        <v>481</v>
      </c>
      <c r="H97" s="249" t="s">
        <v>464</v>
      </c>
      <c r="I97" s="387"/>
      <c r="J97" s="247"/>
      <c r="K97" s="247"/>
      <c r="L97" s="247"/>
      <c r="M97" s="247"/>
      <c r="N97" s="247"/>
      <c r="O97" s="247"/>
      <c r="P97" s="247"/>
      <c r="Q97" s="247"/>
      <c r="R97" s="247" t="s">
        <v>465</v>
      </c>
      <c r="S97" s="255">
        <v>0.15</v>
      </c>
      <c r="T97" s="247"/>
      <c r="U97" s="247"/>
      <c r="V97" s="247"/>
      <c r="W97" s="247" t="s">
        <v>465</v>
      </c>
      <c r="X97" s="255">
        <v>0</v>
      </c>
      <c r="Y97" s="255">
        <v>0</v>
      </c>
      <c r="Z97" s="247"/>
      <c r="AA97" s="247" t="s">
        <v>465</v>
      </c>
      <c r="AB97" s="255">
        <v>0.2</v>
      </c>
      <c r="AC97" s="255">
        <v>0</v>
      </c>
      <c r="AD97" s="247"/>
      <c r="AE97" s="247" t="s">
        <v>465</v>
      </c>
      <c r="AF97" s="255">
        <v>0.25</v>
      </c>
      <c r="AG97" s="247"/>
      <c r="AH97" s="247"/>
      <c r="AI97" s="247"/>
      <c r="AJ97" s="247" t="s">
        <v>465</v>
      </c>
      <c r="AK97" s="255">
        <v>0.3</v>
      </c>
      <c r="AL97" s="247"/>
      <c r="AM97" s="247"/>
      <c r="AN97" s="247"/>
      <c r="AO97" s="247"/>
      <c r="AP97" s="247"/>
      <c r="AQ97" s="247"/>
      <c r="AR97" s="247" t="s">
        <v>465</v>
      </c>
      <c r="AS97" s="255">
        <v>0.25</v>
      </c>
      <c r="AT97" s="247"/>
      <c r="AU97" s="247" t="s">
        <v>465</v>
      </c>
      <c r="AV97" s="255">
        <v>0.2</v>
      </c>
      <c r="AW97" s="255"/>
      <c r="AX97" s="247"/>
      <c r="AY97" s="247" t="s">
        <v>465</v>
      </c>
      <c r="AZ97" s="255"/>
      <c r="BA97" s="255"/>
      <c r="BB97" s="247"/>
      <c r="BC97" s="247"/>
      <c r="BD97" s="248"/>
      <c r="BE97" s="247"/>
      <c r="BF97" s="247"/>
      <c r="BG97" s="247"/>
      <c r="BH97" s="247"/>
      <c r="BI97" s="247"/>
      <c r="BJ97" s="247"/>
      <c r="BK97" s="247"/>
    </row>
    <row r="98" spans="1:63" ht="27.6">
      <c r="A98" s="247"/>
      <c r="B98" s="494" t="s">
        <v>466</v>
      </c>
      <c r="C98" s="433" t="s">
        <v>467</v>
      </c>
      <c r="D98" s="495" t="s">
        <v>468</v>
      </c>
      <c r="E98" s="487">
        <v>0</v>
      </c>
      <c r="F98" s="487">
        <v>0</v>
      </c>
      <c r="G98" s="487">
        <f>+E98*(1+H100)</f>
        <v>0</v>
      </c>
      <c r="H98" s="487">
        <f>+F98*(1+H100)</f>
        <v>0</v>
      </c>
      <c r="I98" s="387"/>
      <c r="J98" s="247"/>
      <c r="K98" s="247"/>
      <c r="L98" s="247"/>
      <c r="M98" s="247"/>
      <c r="N98" s="247"/>
      <c r="O98" s="247"/>
      <c r="P98" s="247"/>
      <c r="Q98" s="483"/>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8"/>
      <c r="BE98" s="247"/>
      <c r="BF98" s="247"/>
      <c r="BG98" s="247"/>
      <c r="BH98" s="247"/>
      <c r="BI98" s="247"/>
      <c r="BJ98" s="247"/>
      <c r="BK98" s="247"/>
    </row>
    <row r="99" spans="1:63">
      <c r="A99" s="247"/>
      <c r="B99" s="247"/>
      <c r="C99" s="386"/>
      <c r="D99" s="247"/>
      <c r="E99" s="247"/>
      <c r="F99" s="247"/>
      <c r="G99" s="247"/>
      <c r="H99" s="247"/>
      <c r="I99" s="387"/>
      <c r="J99" s="247"/>
      <c r="K99" s="247"/>
      <c r="L99" s="247"/>
      <c r="M99" s="247"/>
      <c r="N99" s="247"/>
      <c r="O99" s="247"/>
      <c r="P99" s="247"/>
      <c r="Q99" s="247"/>
      <c r="R99" s="247"/>
      <c r="S99" s="247"/>
      <c r="T99" s="247"/>
      <c r="U99" s="247"/>
      <c r="V99" s="247"/>
      <c r="W99" s="488" t="s">
        <v>469</v>
      </c>
      <c r="X99" s="488"/>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8"/>
      <c r="BE99" s="247"/>
      <c r="BF99" s="247"/>
      <c r="BG99" s="247"/>
      <c r="BH99" s="247"/>
      <c r="BI99" s="247"/>
      <c r="BJ99" s="247"/>
      <c r="BK99" s="247"/>
    </row>
    <row r="100" spans="1:63">
      <c r="A100" s="247"/>
      <c r="B100" s="247"/>
      <c r="C100" s="386"/>
      <c r="D100" s="488" t="s">
        <v>470</v>
      </c>
      <c r="E100" s="488"/>
      <c r="F100" s="488"/>
      <c r="G100" s="488"/>
      <c r="H100" s="489">
        <v>7.0000000000000007E-2</v>
      </c>
      <c r="I100" s="38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8"/>
      <c r="BE100" s="247"/>
      <c r="BF100" s="247"/>
      <c r="BG100" s="247"/>
      <c r="BH100" s="247"/>
      <c r="BI100" s="247"/>
      <c r="BJ100" s="247"/>
      <c r="BK100" s="247"/>
    </row>
    <row r="101" spans="1:63">
      <c r="A101" s="247"/>
      <c r="B101" s="247"/>
      <c r="C101" s="386"/>
      <c r="D101" s="247"/>
      <c r="E101" s="247"/>
      <c r="F101" s="247"/>
      <c r="G101" s="247"/>
      <c r="H101" s="247"/>
      <c r="I101" s="38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8"/>
      <c r="BE101" s="247"/>
      <c r="BF101" s="247"/>
      <c r="BG101" s="247"/>
      <c r="BH101" s="247"/>
      <c r="BI101" s="247"/>
      <c r="BJ101" s="247"/>
      <c r="BK101" s="247"/>
    </row>
    <row r="102" spans="1:63">
      <c r="A102" s="247"/>
      <c r="B102" s="247"/>
      <c r="C102" s="386"/>
      <c r="D102" s="247"/>
      <c r="E102" s="247"/>
      <c r="F102" s="247"/>
      <c r="G102" s="247"/>
      <c r="H102" s="247"/>
      <c r="I102" s="38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8"/>
      <c r="BE102" s="247"/>
      <c r="BF102" s="247"/>
      <c r="BG102" s="247"/>
      <c r="BH102" s="247"/>
      <c r="BI102" s="247"/>
      <c r="BJ102" s="247"/>
      <c r="BK102" s="247"/>
    </row>
    <row r="103" spans="1:63">
      <c r="A103" s="247"/>
      <c r="B103" s="247"/>
      <c r="C103" s="386"/>
      <c r="D103" s="247"/>
      <c r="E103" s="247"/>
      <c r="F103" s="247"/>
      <c r="G103" s="247"/>
      <c r="H103" s="247"/>
      <c r="I103" s="38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8"/>
      <c r="BE103" s="247"/>
      <c r="BF103" s="247"/>
      <c r="BG103" s="247"/>
      <c r="BH103" s="247"/>
      <c r="BI103" s="247"/>
      <c r="BJ103" s="247"/>
      <c r="BK103" s="247"/>
    </row>
    <row r="104" spans="1:63" ht="14.4">
      <c r="A104" s="247"/>
      <c r="B104" s="247"/>
      <c r="C104" s="386"/>
      <c r="D104" s="496"/>
      <c r="E104" s="496"/>
      <c r="F104" s="247"/>
      <c r="G104" s="247"/>
      <c r="H104" s="496"/>
      <c r="I104" s="38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8"/>
      <c r="BE104" s="247"/>
      <c r="BF104" s="247"/>
      <c r="BG104" s="247"/>
      <c r="BH104" s="247"/>
      <c r="BI104" s="247"/>
      <c r="BJ104" s="247"/>
      <c r="BK104" s="247"/>
    </row>
    <row r="105" spans="1:63" ht="14.4">
      <c r="A105" s="247"/>
      <c r="B105" s="247"/>
      <c r="C105" s="386"/>
      <c r="D105" s="496"/>
      <c r="E105" s="496"/>
      <c r="F105" s="496"/>
      <c r="G105" s="247"/>
      <c r="H105" s="496"/>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8"/>
      <c r="BE105" s="247"/>
      <c r="BF105" s="247"/>
      <c r="BG105" s="247"/>
      <c r="BH105" s="247"/>
      <c r="BI105" s="247"/>
      <c r="BJ105" s="247"/>
      <c r="BK105" s="247"/>
    </row>
    <row r="106" spans="1:63" ht="14.4">
      <c r="A106" s="247"/>
      <c r="B106" s="247"/>
      <c r="C106" s="386"/>
      <c r="D106" s="496"/>
      <c r="E106" s="496"/>
      <c r="F106" s="247"/>
      <c r="G106" s="247"/>
      <c r="H106" s="496"/>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8"/>
      <c r="BE106" s="247"/>
      <c r="BF106" s="247"/>
      <c r="BG106" s="247"/>
      <c r="BH106" s="247"/>
      <c r="BI106" s="247"/>
      <c r="BJ106" s="247"/>
      <c r="BK106" s="247"/>
    </row>
    <row r="107" spans="1:63" ht="14.4">
      <c r="A107" s="247"/>
      <c r="B107" s="247"/>
      <c r="C107" s="386"/>
      <c r="D107" s="496"/>
      <c r="E107" s="496"/>
      <c r="F107" s="496"/>
      <c r="G107" s="247"/>
      <c r="H107" s="496"/>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8"/>
      <c r="BE107" s="247"/>
      <c r="BF107" s="247"/>
      <c r="BG107" s="247"/>
      <c r="BH107" s="247"/>
      <c r="BI107" s="247"/>
      <c r="BJ107" s="247"/>
      <c r="BK107" s="247"/>
    </row>
    <row r="108" spans="1:63" ht="14.4">
      <c r="A108" s="247"/>
      <c r="B108" s="247"/>
      <c r="C108" s="386"/>
      <c r="D108" s="496"/>
      <c r="E108" s="496"/>
      <c r="F108" s="247"/>
      <c r="G108" s="247"/>
      <c r="H108" s="496"/>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8"/>
      <c r="BE108" s="247"/>
      <c r="BF108" s="247"/>
      <c r="BG108" s="247"/>
      <c r="BH108" s="247"/>
      <c r="BI108" s="247"/>
      <c r="BJ108" s="247"/>
      <c r="BK108" s="247"/>
    </row>
    <row r="109" spans="1:63" ht="14.4">
      <c r="A109" s="247"/>
      <c r="B109" s="247"/>
      <c r="C109" s="386"/>
      <c r="D109" s="496"/>
      <c r="E109" s="496"/>
      <c r="F109" s="247"/>
      <c r="G109" s="247"/>
      <c r="H109" s="496"/>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8"/>
      <c r="BE109" s="247"/>
      <c r="BF109" s="247"/>
      <c r="BG109" s="247"/>
      <c r="BH109" s="247"/>
      <c r="BI109" s="247"/>
      <c r="BJ109" s="247"/>
      <c r="BK109" s="247"/>
    </row>
    <row r="110" spans="1:63" ht="14.4">
      <c r="A110" s="247"/>
      <c r="B110" s="247"/>
      <c r="C110" s="386"/>
      <c r="D110" s="496"/>
      <c r="E110" s="496"/>
      <c r="F110" s="496"/>
      <c r="G110" s="247"/>
      <c r="H110" s="496"/>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8"/>
      <c r="BE110" s="247"/>
      <c r="BF110" s="247"/>
      <c r="BG110" s="247"/>
      <c r="BH110" s="247"/>
      <c r="BI110" s="247"/>
      <c r="BJ110" s="247"/>
      <c r="BK110" s="247"/>
    </row>
    <row r="111" spans="1:63" ht="14.4">
      <c r="A111" s="247"/>
      <c r="B111" s="247"/>
      <c r="C111" s="386"/>
      <c r="D111" s="496"/>
      <c r="E111" s="496"/>
      <c r="F111" s="247"/>
      <c r="G111" s="247"/>
      <c r="H111" s="496"/>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8"/>
      <c r="BE111" s="247"/>
      <c r="BF111" s="247"/>
      <c r="BG111" s="247"/>
      <c r="BH111" s="247"/>
      <c r="BI111" s="247"/>
      <c r="BJ111" s="247"/>
      <c r="BK111" s="247"/>
    </row>
    <row r="112" spans="1:63" ht="14.4">
      <c r="A112" s="247"/>
      <c r="B112" s="247"/>
      <c r="C112" s="386"/>
      <c r="D112" s="496"/>
      <c r="E112" s="496"/>
      <c r="F112" s="247"/>
      <c r="G112" s="247"/>
      <c r="H112" s="496"/>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8"/>
      <c r="BE112" s="247"/>
      <c r="BF112" s="247"/>
      <c r="BG112" s="247"/>
      <c r="BH112" s="247"/>
      <c r="BI112" s="247"/>
      <c r="BJ112" s="247"/>
      <c r="BK112" s="247"/>
    </row>
    <row r="113" spans="1:63" ht="14.4">
      <c r="A113" s="247"/>
      <c r="B113" s="247"/>
      <c r="C113" s="386"/>
      <c r="D113" s="496"/>
      <c r="E113" s="496"/>
      <c r="F113" s="247"/>
      <c r="G113" s="247"/>
      <c r="H113" s="496"/>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8"/>
      <c r="BE113" s="247"/>
      <c r="BF113" s="247"/>
      <c r="BG113" s="247"/>
      <c r="BH113" s="247"/>
      <c r="BI113" s="247"/>
      <c r="BJ113" s="247"/>
      <c r="BK113" s="247"/>
    </row>
    <row r="114" spans="1:63" ht="14.4">
      <c r="A114" s="247"/>
      <c r="B114" s="247"/>
      <c r="C114" s="386"/>
      <c r="D114" s="496"/>
      <c r="E114" s="496"/>
      <c r="F114" s="247"/>
      <c r="G114" s="247"/>
      <c r="H114" s="496"/>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8"/>
      <c r="BE114" s="247"/>
      <c r="BF114" s="247"/>
      <c r="BG114" s="247"/>
      <c r="BH114" s="247"/>
      <c r="BI114" s="247"/>
      <c r="BJ114" s="247"/>
      <c r="BK114" s="247"/>
    </row>
  </sheetData>
  <mergeCells count="81">
    <mergeCell ref="BA89:BC91"/>
    <mergeCell ref="BE89:BG91"/>
    <mergeCell ref="B92:D92"/>
    <mergeCell ref="B93:B94"/>
    <mergeCell ref="AA89:AC91"/>
    <mergeCell ref="AE89:AH91"/>
    <mergeCell ref="AJ89:AL91"/>
    <mergeCell ref="AR89:AT91"/>
    <mergeCell ref="AU89:AZ91"/>
    <mergeCell ref="B72:D72"/>
    <mergeCell ref="B73:B75"/>
    <mergeCell ref="B77:B81"/>
    <mergeCell ref="R89:U91"/>
    <mergeCell ref="W89:Y91"/>
    <mergeCell ref="AN69:AP71"/>
    <mergeCell ref="AR69:AT71"/>
    <mergeCell ref="AU69:AZ71"/>
    <mergeCell ref="BA69:BC71"/>
    <mergeCell ref="BE69:BG71"/>
    <mergeCell ref="R69:U71"/>
    <mergeCell ref="W69:Y71"/>
    <mergeCell ref="AA69:AC71"/>
    <mergeCell ref="AE69:AH71"/>
    <mergeCell ref="AJ69:AL71"/>
    <mergeCell ref="Q5:T5"/>
    <mergeCell ref="Q7:Q10"/>
    <mergeCell ref="R7:R8"/>
    <mergeCell ref="S7:S8"/>
    <mergeCell ref="T7:T8"/>
    <mergeCell ref="B2:K3"/>
    <mergeCell ref="H7:J7"/>
    <mergeCell ref="L7:L8"/>
    <mergeCell ref="B5:E5"/>
    <mergeCell ref="B7:B10"/>
    <mergeCell ref="C9:C10"/>
    <mergeCell ref="AH7:AH8"/>
    <mergeCell ref="R9:R10"/>
    <mergeCell ref="B13:B16"/>
    <mergeCell ref="L13:L15"/>
    <mergeCell ref="Q13:Q18"/>
    <mergeCell ref="E7:E8"/>
    <mergeCell ref="F7:G7"/>
    <mergeCell ref="C7:C8"/>
    <mergeCell ref="D7:D8"/>
    <mergeCell ref="U7:Z7"/>
    <mergeCell ref="S23:S25"/>
    <mergeCell ref="T23:T25"/>
    <mergeCell ref="U23:Z24"/>
    <mergeCell ref="AA7:AA8"/>
    <mergeCell ref="AB7:AG7"/>
    <mergeCell ref="B21:E21"/>
    <mergeCell ref="Q21:T21"/>
    <mergeCell ref="AA23:AA25"/>
    <mergeCell ref="AB23:AG24"/>
    <mergeCell ref="AH23:AH25"/>
    <mergeCell ref="B23:B27"/>
    <mergeCell ref="C23:C25"/>
    <mergeCell ref="D23:D25"/>
    <mergeCell ref="E23:E25"/>
    <mergeCell ref="F23:J24"/>
    <mergeCell ref="K23:K24"/>
    <mergeCell ref="L23:L25"/>
    <mergeCell ref="Q23:Q27"/>
    <mergeCell ref="R23:R25"/>
    <mergeCell ref="V29:V31"/>
    <mergeCell ref="W29:W31"/>
    <mergeCell ref="C26:C27"/>
    <mergeCell ref="R26:R27"/>
    <mergeCell ref="B29:B36"/>
    <mergeCell ref="C29:C31"/>
    <mergeCell ref="D29:D31"/>
    <mergeCell ref="E29:E31"/>
    <mergeCell ref="F29:F31"/>
    <mergeCell ref="G29:G31"/>
    <mergeCell ref="H29:H31"/>
    <mergeCell ref="Q29:Q36"/>
    <mergeCell ref="R29:R31"/>
    <mergeCell ref="J32:K36"/>
    <mergeCell ref="S29:S31"/>
    <mergeCell ref="T29:T31"/>
    <mergeCell ref="U29:U31"/>
  </mergeCells>
  <dataValidations count="2">
    <dataValidation type="list" allowBlank="1" showInputMessage="1" showErrorMessage="1" sqref="L3" xr:uid="{3240826D-BC3E-4229-B1A9-C36136667E33}">
      <formula1>"€/año,€/mes,€/día"</formula1>
    </dataValidation>
    <dataValidation type="list" allowBlank="1" showInputMessage="1" showErrorMessage="1" sqref="L2" xr:uid="{45FF47FB-8C50-4B6C-AB75-EAB01775C8A7}">
      <formula1>"€/kW año,€/kW mes,€/kW día"</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E8747-6176-4032-9E65-9475073EA9E0}">
  <dimension ref="A2:Z13"/>
  <sheetViews>
    <sheetView workbookViewId="0">
      <selection activeCell="O1" sqref="O1"/>
    </sheetView>
  </sheetViews>
  <sheetFormatPr baseColWidth="10" defaultRowHeight="13.2"/>
  <cols>
    <col min="13" max="13" width="17.109375" customWidth="1"/>
    <col min="14" max="14" width="18.5546875" customWidth="1"/>
    <col min="15" max="15" width="17.5546875" customWidth="1"/>
  </cols>
  <sheetData>
    <row r="2" spans="1:26" s="7" customFormat="1" ht="14.4">
      <c r="A2" s="271" t="s">
        <v>362</v>
      </c>
      <c r="B2" s="271" t="s">
        <v>363</v>
      </c>
      <c r="C2" s="271" t="s">
        <v>364</v>
      </c>
      <c r="D2" s="271" t="s">
        <v>365</v>
      </c>
      <c r="E2" s="271" t="s">
        <v>366</v>
      </c>
      <c r="F2" s="271" t="s">
        <v>367</v>
      </c>
      <c r="G2" s="271" t="s">
        <v>368</v>
      </c>
      <c r="H2" s="271" t="s">
        <v>367</v>
      </c>
      <c r="I2" s="271" t="s">
        <v>368</v>
      </c>
      <c r="J2" s="271" t="s">
        <v>369</v>
      </c>
      <c r="K2" s="271" t="s">
        <v>370</v>
      </c>
      <c r="L2" s="271" t="s">
        <v>371</v>
      </c>
      <c r="M2" s="271" t="s">
        <v>372</v>
      </c>
      <c r="N2" s="271" t="s">
        <v>373</v>
      </c>
      <c r="O2" s="271" t="s">
        <v>374</v>
      </c>
      <c r="P2" s="271" t="s">
        <v>375</v>
      </c>
      <c r="Q2" s="271" t="s">
        <v>376</v>
      </c>
      <c r="R2" s="272"/>
      <c r="S2" s="272"/>
      <c r="T2" s="272"/>
      <c r="U2" s="272"/>
      <c r="V2" s="272"/>
      <c r="W2" s="272"/>
      <c r="X2" s="272"/>
      <c r="Y2" s="272"/>
      <c r="Z2" s="272"/>
    </row>
    <row r="3" spans="1:26" s="7" customFormat="1" ht="14.4">
      <c r="A3" s="273" t="s">
        <v>50</v>
      </c>
      <c r="B3" s="273" t="s">
        <v>377</v>
      </c>
      <c r="C3" s="273" t="s">
        <v>378</v>
      </c>
      <c r="D3" s="273" t="s">
        <v>379</v>
      </c>
      <c r="E3" s="273" t="s">
        <v>380</v>
      </c>
      <c r="F3" s="273">
        <v>0.1099</v>
      </c>
      <c r="G3" s="273">
        <f t="shared" ref="G3:G7" si="0">F3*1.1</f>
        <v>0.12089000000000001</v>
      </c>
      <c r="H3" s="273"/>
      <c r="I3" s="273"/>
      <c r="J3" s="273">
        <v>32.9</v>
      </c>
      <c r="K3" s="273"/>
      <c r="L3" s="273"/>
      <c r="M3" s="274" t="s">
        <v>381</v>
      </c>
      <c r="N3" s="273">
        <v>5.78</v>
      </c>
      <c r="O3" s="273">
        <v>6.99</v>
      </c>
      <c r="P3" s="273"/>
      <c r="Q3" s="273"/>
      <c r="R3" s="275"/>
      <c r="S3" s="275"/>
      <c r="T3" s="275"/>
      <c r="U3" s="275"/>
      <c r="V3" s="275"/>
      <c r="W3" s="275"/>
      <c r="X3" s="275"/>
      <c r="Y3" s="275"/>
      <c r="Z3" s="275"/>
    </row>
    <row r="4" spans="1:26" s="7" customFormat="1" ht="14.4">
      <c r="A4" s="273" t="s">
        <v>50</v>
      </c>
      <c r="B4" s="273" t="s">
        <v>377</v>
      </c>
      <c r="C4" s="273" t="s">
        <v>382</v>
      </c>
      <c r="D4" s="273"/>
      <c r="E4" s="273" t="s">
        <v>383</v>
      </c>
      <c r="F4" s="273">
        <v>0.12989999999999999</v>
      </c>
      <c r="G4" s="273">
        <f t="shared" si="0"/>
        <v>0.14288999999999999</v>
      </c>
      <c r="H4" s="273"/>
      <c r="I4" s="273"/>
      <c r="J4" s="273">
        <v>32.9</v>
      </c>
      <c r="K4" s="273"/>
      <c r="L4" s="273"/>
      <c r="M4" s="273" t="s">
        <v>384</v>
      </c>
      <c r="N4" s="273">
        <v>5.78</v>
      </c>
      <c r="O4" s="273">
        <v>6.99</v>
      </c>
      <c r="P4" s="273"/>
      <c r="Q4" s="273"/>
      <c r="R4" s="275"/>
      <c r="S4" s="275"/>
      <c r="T4" s="275"/>
      <c r="U4" s="275"/>
      <c r="V4" s="275"/>
      <c r="W4" s="275"/>
      <c r="X4" s="275"/>
      <c r="Y4" s="275"/>
      <c r="Z4" s="275"/>
    </row>
    <row r="5" spans="1:26" s="7" customFormat="1" ht="14.4">
      <c r="A5" s="273" t="s">
        <v>50</v>
      </c>
      <c r="B5" s="273" t="s">
        <v>377</v>
      </c>
      <c r="C5" s="273" t="s">
        <v>385</v>
      </c>
      <c r="D5" s="273"/>
      <c r="E5" s="273" t="s">
        <v>386</v>
      </c>
      <c r="F5" s="273">
        <v>0.12989999999999999</v>
      </c>
      <c r="G5" s="273">
        <f t="shared" si="0"/>
        <v>0.14288999999999999</v>
      </c>
      <c r="H5" s="273"/>
      <c r="I5" s="273"/>
      <c r="J5" s="273">
        <v>32.9</v>
      </c>
      <c r="K5" s="273"/>
      <c r="L5" s="273"/>
      <c r="M5" s="274" t="s">
        <v>381</v>
      </c>
      <c r="N5" s="273">
        <v>5.78</v>
      </c>
      <c r="O5" s="273">
        <v>6.99</v>
      </c>
      <c r="P5" s="273"/>
      <c r="Q5" s="273"/>
      <c r="R5" s="275"/>
      <c r="S5" s="275"/>
      <c r="T5" s="275"/>
      <c r="U5" s="275"/>
      <c r="V5" s="275"/>
      <c r="W5" s="275"/>
      <c r="X5" s="275"/>
      <c r="Y5" s="275"/>
      <c r="Z5" s="275"/>
    </row>
    <row r="6" spans="1:26" s="7" customFormat="1" ht="14.4">
      <c r="A6" s="273" t="s">
        <v>50</v>
      </c>
      <c r="B6" s="273" t="s">
        <v>377</v>
      </c>
      <c r="C6" s="273" t="s">
        <v>387</v>
      </c>
      <c r="D6" s="273"/>
      <c r="E6" s="273" t="s">
        <v>388</v>
      </c>
      <c r="F6" s="273">
        <v>0.1399</v>
      </c>
      <c r="G6" s="273">
        <f t="shared" si="0"/>
        <v>0.15389</v>
      </c>
      <c r="H6" s="273"/>
      <c r="I6" s="273"/>
      <c r="J6" s="273">
        <v>32.9</v>
      </c>
      <c r="K6" s="273"/>
      <c r="L6" s="273"/>
      <c r="M6" s="274" t="s">
        <v>381</v>
      </c>
      <c r="N6" s="273">
        <v>5.78</v>
      </c>
      <c r="O6" s="273">
        <v>6.99</v>
      </c>
      <c r="P6" s="273"/>
      <c r="Q6" s="273"/>
      <c r="R6" s="275"/>
      <c r="S6" s="275"/>
      <c r="T6" s="275"/>
      <c r="U6" s="275"/>
      <c r="V6" s="275"/>
      <c r="W6" s="275"/>
      <c r="X6" s="275"/>
      <c r="Y6" s="275"/>
      <c r="Z6" s="275"/>
    </row>
    <row r="7" spans="1:26" s="7" customFormat="1" ht="14.4">
      <c r="A7" s="273" t="s">
        <v>50</v>
      </c>
      <c r="B7" s="273" t="s">
        <v>389</v>
      </c>
      <c r="C7" s="273" t="s">
        <v>390</v>
      </c>
      <c r="D7" s="273"/>
      <c r="E7" s="273" t="s">
        <v>391</v>
      </c>
      <c r="F7" s="273">
        <v>0.12989999999999999</v>
      </c>
      <c r="G7" s="273">
        <f t="shared" si="0"/>
        <v>0.14288999999999999</v>
      </c>
      <c r="H7" s="273"/>
      <c r="I7" s="273"/>
      <c r="J7" s="273">
        <v>32.9</v>
      </c>
      <c r="K7" s="273"/>
      <c r="L7" s="273"/>
      <c r="M7" s="273" t="s">
        <v>384</v>
      </c>
      <c r="N7" s="273">
        <v>5.78</v>
      </c>
      <c r="O7" s="273">
        <v>6.99</v>
      </c>
      <c r="P7" s="273">
        <v>1.99</v>
      </c>
      <c r="Q7" s="273">
        <v>7.0000000000000007E-2</v>
      </c>
      <c r="R7" s="275"/>
      <c r="S7" s="275"/>
      <c r="T7" s="275"/>
      <c r="U7" s="275"/>
      <c r="V7" s="275"/>
      <c r="W7" s="275"/>
      <c r="X7" s="275"/>
      <c r="Y7" s="275"/>
      <c r="Z7" s="275"/>
    </row>
    <row r="8" spans="1:26" s="7" customFormat="1" ht="14.4">
      <c r="A8" s="273" t="s">
        <v>65</v>
      </c>
      <c r="B8" s="273" t="s">
        <v>69</v>
      </c>
      <c r="C8" s="273" t="s">
        <v>392</v>
      </c>
      <c r="D8" s="273"/>
      <c r="E8" s="273" t="s">
        <v>393</v>
      </c>
      <c r="F8" s="273"/>
      <c r="G8" s="273"/>
      <c r="H8" s="273">
        <v>6.9900000000000004E-2</v>
      </c>
      <c r="I8" s="273">
        <v>8.7400000000000005E-2</v>
      </c>
      <c r="J8" s="273"/>
      <c r="K8" s="273">
        <v>6.9</v>
      </c>
      <c r="L8" s="273">
        <v>7.8407999999999998</v>
      </c>
      <c r="M8" s="274" t="s">
        <v>381</v>
      </c>
      <c r="N8" s="273">
        <v>9.08</v>
      </c>
      <c r="O8" s="273">
        <v>10.99</v>
      </c>
      <c r="P8" s="273"/>
      <c r="Q8" s="273"/>
      <c r="R8" s="275"/>
      <c r="S8" s="275"/>
      <c r="T8" s="275"/>
      <c r="U8" s="275"/>
      <c r="V8" s="275"/>
      <c r="W8" s="275"/>
      <c r="X8" s="275"/>
      <c r="Y8" s="275"/>
      <c r="Z8" s="275"/>
    </row>
    <row r="9" spans="1:26" s="7" customFormat="1" ht="14.4">
      <c r="A9" s="273" t="s">
        <v>65</v>
      </c>
      <c r="B9" s="273" t="s">
        <v>69</v>
      </c>
      <c r="C9" s="273" t="s">
        <v>394</v>
      </c>
      <c r="D9" s="273"/>
      <c r="E9" s="273" t="s">
        <v>395</v>
      </c>
      <c r="F9" s="273"/>
      <c r="G9" s="273"/>
      <c r="H9" s="273">
        <v>7.9899999999999999E-2</v>
      </c>
      <c r="I9" s="273">
        <v>9.9500000000000005E-2</v>
      </c>
      <c r="J9" s="273"/>
      <c r="K9" s="273">
        <v>6.9</v>
      </c>
      <c r="L9" s="273">
        <v>7.8407999999999998</v>
      </c>
      <c r="M9" s="273" t="s">
        <v>384</v>
      </c>
      <c r="N9" s="273">
        <v>9.08</v>
      </c>
      <c r="O9" s="273">
        <v>10.99</v>
      </c>
      <c r="P9" s="273"/>
      <c r="Q9" s="273"/>
      <c r="R9" s="275"/>
      <c r="S9" s="275"/>
      <c r="T9" s="275"/>
      <c r="U9" s="275"/>
      <c r="V9" s="275"/>
      <c r="W9" s="275"/>
      <c r="X9" s="275"/>
      <c r="Y9" s="275"/>
      <c r="Z9" s="275"/>
    </row>
    <row r="10" spans="1:26" s="7" customFormat="1" ht="14.4">
      <c r="A10" s="273" t="s">
        <v>65</v>
      </c>
      <c r="B10" s="273" t="s">
        <v>72</v>
      </c>
      <c r="C10" s="273" t="s">
        <v>392</v>
      </c>
      <c r="D10" s="273"/>
      <c r="E10" s="273" t="s">
        <v>396</v>
      </c>
      <c r="F10" s="273"/>
      <c r="G10" s="273"/>
      <c r="H10" s="273">
        <v>6.9900000000000004E-2</v>
      </c>
      <c r="I10" s="273">
        <v>8.7400000000000005E-2</v>
      </c>
      <c r="J10" s="273"/>
      <c r="K10" s="273">
        <v>13.9</v>
      </c>
      <c r="L10" s="273">
        <v>15.795199999999999</v>
      </c>
      <c r="M10" s="274" t="s">
        <v>381</v>
      </c>
      <c r="N10" s="273">
        <v>9.08</v>
      </c>
      <c r="O10" s="273">
        <v>10.99</v>
      </c>
      <c r="P10" s="273"/>
      <c r="Q10" s="273"/>
      <c r="R10" s="275"/>
      <c r="S10" s="275"/>
      <c r="T10" s="275"/>
      <c r="U10" s="275"/>
      <c r="V10" s="275"/>
      <c r="W10" s="275"/>
      <c r="X10" s="275"/>
      <c r="Y10" s="275"/>
      <c r="Z10" s="275"/>
    </row>
    <row r="11" spans="1:26" s="7" customFormat="1" ht="14.4">
      <c r="A11" s="273" t="s">
        <v>65</v>
      </c>
      <c r="B11" s="273" t="s">
        <v>72</v>
      </c>
      <c r="C11" s="273" t="s">
        <v>394</v>
      </c>
      <c r="D11" s="273"/>
      <c r="E11" s="273" t="s">
        <v>397</v>
      </c>
      <c r="F11" s="273"/>
      <c r="G11" s="273"/>
      <c r="H11" s="273">
        <v>7.9899999999999999E-2</v>
      </c>
      <c r="I11" s="273">
        <v>9.9500000000000005E-2</v>
      </c>
      <c r="J11" s="273"/>
      <c r="K11" s="273">
        <v>13.9</v>
      </c>
      <c r="L11" s="273">
        <v>15.795199999999999</v>
      </c>
      <c r="M11" s="273" t="s">
        <v>384</v>
      </c>
      <c r="N11" s="273">
        <v>9.08</v>
      </c>
      <c r="O11" s="273">
        <v>10.99</v>
      </c>
      <c r="P11" s="273"/>
      <c r="Q11" s="273"/>
      <c r="R11" s="275"/>
      <c r="S11" s="275"/>
      <c r="T11" s="275"/>
      <c r="U11" s="275"/>
      <c r="V11" s="275"/>
      <c r="W11" s="275"/>
      <c r="X11" s="275"/>
      <c r="Y11" s="275"/>
      <c r="Z11" s="275"/>
    </row>
    <row r="12" spans="1:26" s="7" customFormat="1" ht="14.4">
      <c r="A12" s="273" t="s">
        <v>65</v>
      </c>
      <c r="B12" s="273" t="s">
        <v>74</v>
      </c>
      <c r="C12" s="273" t="s">
        <v>392</v>
      </c>
      <c r="D12" s="273"/>
      <c r="E12" s="273" t="s">
        <v>398</v>
      </c>
      <c r="F12" s="273"/>
      <c r="G12" s="273"/>
      <c r="H12" s="273">
        <v>6.9900000000000004E-2</v>
      </c>
      <c r="I12" s="273">
        <v>8.7400000000000005E-2</v>
      </c>
      <c r="J12" s="273"/>
      <c r="K12" s="273">
        <v>22.9</v>
      </c>
      <c r="L12" s="273">
        <v>26.022300000000001</v>
      </c>
      <c r="M12" s="274" t="s">
        <v>381</v>
      </c>
      <c r="N12" s="273">
        <v>9.08</v>
      </c>
      <c r="O12" s="273">
        <v>10.99</v>
      </c>
      <c r="P12" s="273"/>
      <c r="Q12" s="273"/>
      <c r="R12" s="275"/>
      <c r="S12" s="275"/>
      <c r="T12" s="275"/>
      <c r="U12" s="275"/>
      <c r="V12" s="275"/>
      <c r="W12" s="275"/>
      <c r="X12" s="275"/>
      <c r="Y12" s="275"/>
      <c r="Z12" s="275"/>
    </row>
    <row r="13" spans="1:26" s="7" customFormat="1" ht="14.4">
      <c r="A13" s="273" t="s">
        <v>65</v>
      </c>
      <c r="B13" s="273" t="s">
        <v>74</v>
      </c>
      <c r="C13" s="273" t="s">
        <v>394</v>
      </c>
      <c r="D13" s="273"/>
      <c r="E13" s="273" t="s">
        <v>399</v>
      </c>
      <c r="F13" s="273"/>
      <c r="G13" s="273"/>
      <c r="H13" s="273">
        <v>7.9899999999999999E-2</v>
      </c>
      <c r="I13" s="273">
        <v>9.9500000000000005E-2</v>
      </c>
      <c r="J13" s="273"/>
      <c r="K13" s="273">
        <v>22.9</v>
      </c>
      <c r="L13" s="273">
        <v>26.022300000000001</v>
      </c>
      <c r="M13" s="273" t="s">
        <v>384</v>
      </c>
      <c r="N13" s="273">
        <v>9.08</v>
      </c>
      <c r="O13" s="273">
        <v>10.99</v>
      </c>
      <c r="P13" s="273"/>
      <c r="Q13" s="273"/>
      <c r="R13" s="275"/>
      <c r="S13" s="275"/>
      <c r="T13" s="275"/>
      <c r="U13" s="275"/>
      <c r="V13" s="275"/>
      <c r="W13" s="275"/>
      <c r="X13" s="275"/>
      <c r="Y13" s="275"/>
      <c r="Z13" s="27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XFD359"/>
  <sheetViews>
    <sheetView topLeftCell="A50" workbookViewId="0">
      <selection activeCell="E120" sqref="E120"/>
    </sheetView>
  </sheetViews>
  <sheetFormatPr baseColWidth="10" defaultColWidth="0" defaultRowHeight="0" customHeight="1" zeroHeight="1"/>
  <cols>
    <col min="1" max="1" width="3.109375" style="19" customWidth="1"/>
    <col min="2" max="2" width="41.88671875" style="184" customWidth="1"/>
    <col min="3" max="3" width="10.33203125" style="185" customWidth="1"/>
    <col min="4" max="4" width="10.33203125" style="186" customWidth="1"/>
    <col min="5" max="8" width="10.33203125" style="184" customWidth="1"/>
    <col min="9" max="14" width="10.33203125" style="186" customWidth="1"/>
    <col min="15" max="15" width="47.33203125" style="186" customWidth="1"/>
    <col min="16" max="16" width="15" style="186" bestFit="1" customWidth="1"/>
    <col min="17" max="17" width="12" style="192" customWidth="1"/>
    <col min="18" max="19" width="9.33203125" style="192" customWidth="1"/>
    <col min="20" max="20" width="10.109375" style="192" customWidth="1"/>
    <col min="21" max="21" width="11.33203125" style="188" customWidth="1"/>
    <col min="22" max="22" width="12.6640625" style="188" customWidth="1"/>
    <col min="23" max="16384" width="0" style="19" hidden="1"/>
  </cols>
  <sheetData>
    <row r="1" spans="1:38 16384:16384" ht="41.85" customHeight="1">
      <c r="B1" s="19"/>
      <c r="C1" s="20"/>
      <c r="D1" s="20"/>
      <c r="E1" s="19"/>
      <c r="F1" s="19"/>
      <c r="G1" s="19"/>
      <c r="H1" s="21"/>
      <c r="I1" s="20"/>
      <c r="J1" s="22"/>
      <c r="K1" s="22"/>
      <c r="L1" s="23"/>
      <c r="M1" s="23"/>
      <c r="N1" s="23"/>
      <c r="O1" s="23"/>
      <c r="P1" s="23"/>
      <c r="Q1" s="24"/>
      <c r="R1" s="24"/>
      <c r="S1" s="24"/>
      <c r="T1" s="24"/>
      <c r="U1" s="25"/>
      <c r="V1" s="25"/>
    </row>
    <row r="2" spans="1:38 16384:16384" s="25" customFormat="1" ht="30.6" customHeight="1">
      <c r="A2" s="26"/>
      <c r="B2" s="278" t="s">
        <v>76</v>
      </c>
      <c r="C2" s="370" t="s">
        <v>77</v>
      </c>
      <c r="D2" s="370"/>
      <c r="E2" s="370"/>
      <c r="F2" s="370"/>
      <c r="G2" s="370"/>
      <c r="H2" s="370"/>
      <c r="I2" s="370" t="s">
        <v>78</v>
      </c>
      <c r="J2" s="370"/>
      <c r="K2" s="370"/>
      <c r="L2" s="370"/>
      <c r="M2" s="370"/>
      <c r="N2" s="370"/>
      <c r="O2" s="27" t="s">
        <v>3</v>
      </c>
      <c r="P2" s="27" t="s">
        <v>79</v>
      </c>
      <c r="Q2" s="27" t="s">
        <v>80</v>
      </c>
      <c r="R2" s="27" t="s">
        <v>81</v>
      </c>
      <c r="S2" s="27" t="s">
        <v>82</v>
      </c>
      <c r="T2" s="27" t="s">
        <v>83</v>
      </c>
      <c r="U2" s="370" t="s">
        <v>84</v>
      </c>
      <c r="V2" s="370"/>
    </row>
    <row r="3" spans="1:38 16384:16384" ht="12.6" customHeight="1">
      <c r="A3" s="28"/>
      <c r="B3" s="278"/>
      <c r="C3" s="29" t="s">
        <v>85</v>
      </c>
      <c r="D3" s="30" t="s">
        <v>86</v>
      </c>
      <c r="E3" s="30" t="s">
        <v>87</v>
      </c>
      <c r="F3" s="30" t="s">
        <v>88</v>
      </c>
      <c r="G3" s="30" t="s">
        <v>89</v>
      </c>
      <c r="H3" s="30" t="s">
        <v>90</v>
      </c>
      <c r="I3" s="30" t="s">
        <v>85</v>
      </c>
      <c r="J3" s="30" t="s">
        <v>86</v>
      </c>
      <c r="K3" s="30" t="s">
        <v>87</v>
      </c>
      <c r="L3" s="30" t="s">
        <v>88</v>
      </c>
      <c r="M3" s="30" t="s">
        <v>89</v>
      </c>
      <c r="N3" s="30" t="s">
        <v>90</v>
      </c>
      <c r="O3" s="27"/>
      <c r="P3" s="27"/>
      <c r="Q3" s="27"/>
      <c r="R3" s="27"/>
      <c r="S3" s="27"/>
      <c r="T3" s="27"/>
      <c r="U3" s="29" t="s">
        <v>85</v>
      </c>
      <c r="V3" s="30" t="s">
        <v>86</v>
      </c>
    </row>
    <row r="4" spans="1:38 16384:16384" ht="12.6" customHeight="1">
      <c r="A4" s="28"/>
      <c r="B4" s="278"/>
      <c r="C4" s="29" t="s">
        <v>91</v>
      </c>
      <c r="D4" s="30" t="s">
        <v>92</v>
      </c>
      <c r="E4" s="30"/>
      <c r="F4" s="30"/>
      <c r="G4" s="30"/>
      <c r="H4" s="30"/>
      <c r="I4" s="30" t="s">
        <v>91</v>
      </c>
      <c r="J4" s="30" t="s">
        <v>93</v>
      </c>
      <c r="K4" s="30" t="s">
        <v>92</v>
      </c>
      <c r="L4" s="30"/>
      <c r="M4" s="30"/>
      <c r="N4" s="30"/>
      <c r="O4" s="27"/>
      <c r="P4" s="27"/>
      <c r="Q4" s="27"/>
      <c r="R4" s="27"/>
      <c r="S4" s="27"/>
      <c r="T4" s="27"/>
      <c r="U4" s="29" t="s">
        <v>276</v>
      </c>
      <c r="V4" s="30" t="s">
        <v>92</v>
      </c>
    </row>
    <row r="5" spans="1:38 16384:16384" ht="16.5" customHeight="1">
      <c r="A5" s="28"/>
      <c r="B5" s="278"/>
      <c r="C5" s="29"/>
      <c r="D5" s="30"/>
      <c r="E5" s="30"/>
      <c r="F5" s="30"/>
      <c r="G5" s="30"/>
      <c r="H5" s="30"/>
      <c r="I5" s="30" t="s">
        <v>94</v>
      </c>
      <c r="J5" s="30" t="s">
        <v>95</v>
      </c>
      <c r="K5" s="30"/>
      <c r="L5" s="30"/>
      <c r="M5" s="30"/>
      <c r="N5" s="30"/>
      <c r="O5" s="31" t="s">
        <v>96</v>
      </c>
      <c r="P5" s="31" t="s">
        <v>97</v>
      </c>
      <c r="Q5" s="31" t="s">
        <v>98</v>
      </c>
      <c r="R5" s="31" t="s">
        <v>99</v>
      </c>
      <c r="S5" s="31" t="s">
        <v>100</v>
      </c>
      <c r="T5" s="31" t="s">
        <v>101</v>
      </c>
      <c r="U5" s="29" t="s">
        <v>102</v>
      </c>
      <c r="V5" s="29" t="s">
        <v>102</v>
      </c>
    </row>
    <row r="6" spans="1:38 16384:16384" ht="16.5" customHeight="1">
      <c r="A6" s="28"/>
      <c r="B6" s="278"/>
      <c r="C6" s="29"/>
      <c r="D6" s="30"/>
      <c r="E6" s="30"/>
      <c r="F6" s="30"/>
      <c r="G6" s="30"/>
      <c r="H6" s="30"/>
      <c r="I6" s="30" t="s">
        <v>342</v>
      </c>
      <c r="J6" s="30" t="s">
        <v>343</v>
      </c>
      <c r="K6" s="30" t="s">
        <v>344</v>
      </c>
      <c r="L6" s="30"/>
      <c r="M6" s="30"/>
      <c r="N6" s="30"/>
      <c r="O6" s="31"/>
      <c r="P6" s="31"/>
      <c r="Q6" s="31"/>
      <c r="R6" s="31"/>
      <c r="S6" s="31"/>
      <c r="T6" s="31"/>
      <c r="U6" s="29"/>
      <c r="V6" s="29"/>
    </row>
    <row r="7" spans="1:38 16384:16384" ht="12.75" customHeight="1">
      <c r="A7" s="28"/>
      <c r="B7" s="32"/>
      <c r="C7" s="33">
        <v>1</v>
      </c>
      <c r="D7" s="34">
        <v>2</v>
      </c>
      <c r="E7" s="34">
        <v>3</v>
      </c>
      <c r="F7" s="34">
        <v>4</v>
      </c>
      <c r="G7" s="34">
        <v>5</v>
      </c>
      <c r="H7" s="34">
        <v>6</v>
      </c>
      <c r="I7" s="34">
        <v>7</v>
      </c>
      <c r="J7" s="34">
        <v>8</v>
      </c>
      <c r="K7" s="34">
        <v>9</v>
      </c>
      <c r="L7" s="34">
        <v>10</v>
      </c>
      <c r="M7" s="34">
        <v>11</v>
      </c>
      <c r="N7" s="34">
        <v>12</v>
      </c>
      <c r="O7" s="35"/>
      <c r="P7" s="35"/>
      <c r="Q7" s="36"/>
      <c r="R7" s="36"/>
      <c r="S7" s="36"/>
      <c r="T7" s="36"/>
      <c r="U7" s="26"/>
      <c r="V7" s="25"/>
    </row>
    <row r="8" spans="1:38 16384:16384" ht="13.2">
      <c r="A8" s="28"/>
      <c r="B8" s="32"/>
      <c r="C8" s="37"/>
      <c r="D8" s="34"/>
      <c r="E8" s="34"/>
      <c r="F8" s="34"/>
      <c r="G8" s="34"/>
      <c r="H8" s="34"/>
      <c r="I8" s="38"/>
      <c r="J8" s="39"/>
      <c r="K8" s="34"/>
      <c r="L8" s="34"/>
      <c r="M8" s="34"/>
      <c r="N8" s="34"/>
      <c r="O8" s="35"/>
      <c r="P8" s="35"/>
      <c r="Q8" s="36"/>
      <c r="R8" s="36"/>
      <c r="S8" s="36"/>
      <c r="T8" s="36"/>
      <c r="U8" s="26"/>
      <c r="V8" s="25"/>
    </row>
    <row r="9" spans="1:38 16384:16384" ht="24.6">
      <c r="A9" s="28"/>
      <c r="B9" s="371" t="s">
        <v>277</v>
      </c>
      <c r="C9" s="371"/>
      <c r="D9" s="371"/>
      <c r="E9" s="371"/>
      <c r="F9" s="371"/>
      <c r="G9" s="371"/>
      <c r="H9" s="371"/>
      <c r="I9" s="371"/>
      <c r="J9" s="371"/>
      <c r="K9" s="371"/>
      <c r="L9" s="371"/>
      <c r="M9" s="371"/>
      <c r="N9" s="371"/>
      <c r="O9" s="371"/>
      <c r="P9" s="371"/>
      <c r="Q9" s="371"/>
      <c r="R9" s="371"/>
      <c r="S9" s="371"/>
      <c r="T9" s="371"/>
      <c r="U9" s="371"/>
      <c r="V9" s="371"/>
    </row>
    <row r="10" spans="1:38 16384:16384" ht="21" customHeight="1" thickBot="1">
      <c r="A10" s="28"/>
      <c r="B10" s="374" t="s">
        <v>278</v>
      </c>
      <c r="C10" s="374"/>
      <c r="D10" s="374"/>
      <c r="E10" s="374"/>
      <c r="F10" s="374"/>
      <c r="G10" s="374"/>
      <c r="H10" s="374"/>
      <c r="I10" s="374"/>
      <c r="J10" s="374"/>
      <c r="K10" s="374"/>
      <c r="L10" s="374"/>
      <c r="M10" s="374"/>
      <c r="N10" s="374"/>
      <c r="O10" s="374"/>
      <c r="P10" s="374"/>
      <c r="Q10" s="374"/>
      <c r="R10" s="374"/>
      <c r="S10" s="374"/>
      <c r="T10" s="374"/>
      <c r="U10" s="374"/>
      <c r="V10" s="374"/>
    </row>
    <row r="11" spans="1:38 16384:16384" s="51" customFormat="1" ht="15" customHeight="1">
      <c r="A11" s="40"/>
      <c r="B11" s="41" t="s">
        <v>103</v>
      </c>
      <c r="C11" s="42">
        <v>43.99</v>
      </c>
      <c r="D11" s="43">
        <v>22.99</v>
      </c>
      <c r="E11" s="44"/>
      <c r="F11" s="41"/>
      <c r="G11" s="44"/>
      <c r="H11" s="41"/>
      <c r="I11" s="45">
        <v>0.22464699999999999</v>
      </c>
      <c r="J11" s="43"/>
      <c r="K11" s="46"/>
      <c r="L11" s="46"/>
      <c r="M11" s="46"/>
      <c r="N11" s="46"/>
      <c r="O11" s="47" t="s">
        <v>279</v>
      </c>
      <c r="P11" s="47">
        <v>0.05</v>
      </c>
      <c r="Q11" s="48" t="s">
        <v>104</v>
      </c>
      <c r="R11" s="48" t="s">
        <v>105</v>
      </c>
      <c r="S11" s="48" t="s">
        <v>105</v>
      </c>
      <c r="T11" s="48" t="s">
        <v>106</v>
      </c>
      <c r="U11" s="49">
        <v>0.12052054794520549</v>
      </c>
      <c r="V11" s="49">
        <v>6.298630136986301E-2</v>
      </c>
      <c r="W11" s="50"/>
      <c r="Y11" s="52">
        <v>67.254647000000006</v>
      </c>
      <c r="Z11" s="53"/>
      <c r="AA11" s="54"/>
      <c r="AB11" s="53"/>
      <c r="AC11" s="53"/>
      <c r="AD11" s="54"/>
      <c r="AE11" s="55"/>
      <c r="AF11" s="56"/>
      <c r="AG11" s="54"/>
      <c r="AH11" s="56"/>
      <c r="AI11" s="57"/>
      <c r="AJ11" s="53"/>
      <c r="AK11" s="54"/>
      <c r="AL11" s="54"/>
      <c r="XFD11" s="19"/>
    </row>
    <row r="12" spans="1:38 16384:16384" s="51" customFormat="1" ht="15" customHeight="1">
      <c r="A12" s="40"/>
      <c r="B12" s="41" t="s">
        <v>107</v>
      </c>
      <c r="C12" s="58">
        <v>43.99</v>
      </c>
      <c r="D12" s="59">
        <v>22.99</v>
      </c>
      <c r="E12" s="44"/>
      <c r="F12" s="41"/>
      <c r="G12" s="44"/>
      <c r="H12" s="41"/>
      <c r="I12" s="49">
        <v>0.27260000000000001</v>
      </c>
      <c r="J12" s="59">
        <v>0.22769999999999999</v>
      </c>
      <c r="K12" s="59">
        <v>0.19769999999999999</v>
      </c>
      <c r="L12" s="46"/>
      <c r="M12" s="46"/>
      <c r="N12" s="46"/>
      <c r="O12" s="47" t="s">
        <v>279</v>
      </c>
      <c r="P12" s="47">
        <v>0.05</v>
      </c>
      <c r="Q12" s="48" t="s">
        <v>104</v>
      </c>
      <c r="R12" s="48" t="s">
        <v>105</v>
      </c>
      <c r="S12" s="48" t="s">
        <v>105</v>
      </c>
      <c r="T12" s="48" t="s">
        <v>106</v>
      </c>
      <c r="U12" s="49">
        <v>0.12052054794520549</v>
      </c>
      <c r="V12" s="49">
        <v>6.298630136986301E-2</v>
      </c>
      <c r="W12" s="50"/>
      <c r="Y12" s="52">
        <v>67.727999999999994</v>
      </c>
      <c r="Z12" s="53"/>
      <c r="AA12" s="54"/>
      <c r="AB12" s="53"/>
      <c r="AC12" s="53"/>
      <c r="AD12" s="54"/>
      <c r="AE12" s="55"/>
      <c r="AF12" s="56"/>
      <c r="AG12" s="54"/>
      <c r="AH12" s="56"/>
      <c r="AI12" s="57"/>
      <c r="AJ12" s="53"/>
      <c r="AK12" s="54"/>
      <c r="AL12" s="54"/>
      <c r="XFD12" s="19"/>
    </row>
    <row r="13" spans="1:38 16384:16384" s="51" customFormat="1" ht="15" customHeight="1">
      <c r="A13" s="40"/>
      <c r="B13" s="41" t="s">
        <v>280</v>
      </c>
      <c r="C13" s="58">
        <v>43.99</v>
      </c>
      <c r="D13" s="58">
        <v>22.99</v>
      </c>
      <c r="E13" s="44"/>
      <c r="F13" s="41"/>
      <c r="G13" s="44"/>
      <c r="H13" s="41"/>
      <c r="I13" s="49">
        <v>0.22464699999999999</v>
      </c>
      <c r="J13" s="59"/>
      <c r="K13" s="59"/>
      <c r="L13" s="46"/>
      <c r="M13" s="46"/>
      <c r="N13" s="46"/>
      <c r="O13" s="47" t="s">
        <v>279</v>
      </c>
      <c r="P13" s="47">
        <v>0.05</v>
      </c>
      <c r="Q13" s="47" t="s">
        <v>104</v>
      </c>
      <c r="R13" s="47" t="s">
        <v>105</v>
      </c>
      <c r="S13" s="47" t="s">
        <v>105</v>
      </c>
      <c r="T13" s="47" t="s">
        <v>106</v>
      </c>
      <c r="U13" s="49">
        <v>0.12052054794520549</v>
      </c>
      <c r="V13" s="49">
        <v>6.298630136986301E-2</v>
      </c>
      <c r="W13" s="50"/>
      <c r="Y13" s="52">
        <v>67.254647000000006</v>
      </c>
      <c r="Z13" s="53"/>
      <c r="AA13" s="54"/>
      <c r="AB13" s="53"/>
      <c r="AC13" s="53"/>
      <c r="AD13" s="54"/>
      <c r="AE13" s="55"/>
      <c r="AF13" s="56"/>
      <c r="AG13" s="54"/>
      <c r="AH13" s="56"/>
      <c r="AI13" s="57"/>
      <c r="AJ13" s="53"/>
      <c r="AK13" s="54"/>
      <c r="AL13" s="54"/>
      <c r="XFD13" s="19"/>
    </row>
    <row r="14" spans="1:38 16384:16384" s="51" customFormat="1" ht="15" customHeight="1">
      <c r="A14" s="40"/>
      <c r="B14" s="41" t="s">
        <v>108</v>
      </c>
      <c r="C14" s="58">
        <v>39.99</v>
      </c>
      <c r="D14" s="59">
        <v>21.99</v>
      </c>
      <c r="E14" s="60"/>
      <c r="F14" s="44"/>
      <c r="G14" s="44"/>
      <c r="H14" s="41"/>
      <c r="I14" s="61">
        <v>0.14987500000000001</v>
      </c>
      <c r="J14" s="62"/>
      <c r="K14" s="62"/>
      <c r="L14" s="62"/>
      <c r="M14" s="62"/>
      <c r="O14" s="47" t="s">
        <v>281</v>
      </c>
      <c r="P14" s="47">
        <v>0.05</v>
      </c>
      <c r="Q14" s="48" t="s">
        <v>104</v>
      </c>
      <c r="R14" s="48" t="s">
        <v>106</v>
      </c>
      <c r="S14" s="48" t="s">
        <v>105</v>
      </c>
      <c r="T14" s="48" t="s">
        <v>106</v>
      </c>
      <c r="U14" s="63">
        <v>0.10956164383561644</v>
      </c>
      <c r="V14" s="63">
        <v>6.0246575342465747E-2</v>
      </c>
      <c r="W14" s="50"/>
      <c r="Y14" s="52">
        <v>62.179875000000003</v>
      </c>
      <c r="Z14" s="53"/>
      <c r="AA14" s="54"/>
      <c r="AB14" s="53"/>
      <c r="AC14" s="56"/>
      <c r="AD14" s="56"/>
      <c r="AE14" s="56"/>
      <c r="AF14" s="56"/>
      <c r="AG14" s="53"/>
      <c r="AH14" s="53"/>
      <c r="AI14" s="53"/>
      <c r="AJ14" s="53"/>
      <c r="AK14" s="53"/>
      <c r="AL14" s="53"/>
      <c r="XFD14" s="19"/>
    </row>
    <row r="15" spans="1:38 16384:16384" s="51" customFormat="1" ht="15" customHeight="1">
      <c r="A15" s="40"/>
      <c r="B15" s="41" t="s">
        <v>109</v>
      </c>
      <c r="C15" s="64">
        <v>31</v>
      </c>
      <c r="D15" s="65">
        <v>16.989999999999998</v>
      </c>
      <c r="E15" s="60"/>
      <c r="F15" s="44"/>
      <c r="G15" s="44"/>
      <c r="H15" s="41"/>
      <c r="I15" s="61">
        <v>0.198875</v>
      </c>
      <c r="J15" s="62"/>
      <c r="K15" s="62"/>
      <c r="L15" s="62"/>
      <c r="M15" s="66"/>
      <c r="N15" s="66"/>
      <c r="O15" s="47" t="s">
        <v>281</v>
      </c>
      <c r="P15" s="47">
        <v>0.05</v>
      </c>
      <c r="Q15" s="48" t="s">
        <v>110</v>
      </c>
      <c r="R15" s="48" t="s">
        <v>105</v>
      </c>
      <c r="S15" s="48" t="s">
        <v>105</v>
      </c>
      <c r="T15" s="48" t="s">
        <v>106</v>
      </c>
      <c r="U15" s="63">
        <v>8.4931506849315067E-2</v>
      </c>
      <c r="V15" s="63">
        <v>4.6547945205479446E-2</v>
      </c>
      <c r="W15" s="50"/>
      <c r="Y15" s="52">
        <v>48.238874999999993</v>
      </c>
      <c r="Z15" s="53"/>
      <c r="AA15" s="54"/>
      <c r="AB15" s="53"/>
      <c r="AC15" s="56"/>
      <c r="AD15" s="56"/>
      <c r="AE15" s="56"/>
      <c r="AF15" s="56"/>
      <c r="AG15" s="53"/>
      <c r="AH15" s="53"/>
      <c r="AI15" s="53"/>
      <c r="AJ15" s="53"/>
      <c r="AK15" s="53"/>
      <c r="AL15" s="53"/>
      <c r="XFD15" s="19"/>
    </row>
    <row r="16" spans="1:38 16384:16384" s="51" customFormat="1" ht="15" customHeight="1">
      <c r="A16" s="40"/>
      <c r="B16" s="67" t="s">
        <v>111</v>
      </c>
      <c r="C16" s="68">
        <v>39.99</v>
      </c>
      <c r="D16" s="69">
        <v>21.99</v>
      </c>
      <c r="E16" s="70"/>
      <c r="F16" s="67"/>
      <c r="G16" s="70"/>
      <c r="H16" s="67"/>
      <c r="I16" s="71">
        <v>0.16862499999999997</v>
      </c>
      <c r="J16" s="72"/>
      <c r="K16" s="72"/>
      <c r="L16" s="72"/>
      <c r="M16" s="72"/>
      <c r="N16" s="72"/>
      <c r="O16" s="73" t="s">
        <v>281</v>
      </c>
      <c r="P16" s="73">
        <v>0.05</v>
      </c>
      <c r="Q16" s="74" t="s">
        <v>112</v>
      </c>
      <c r="R16" s="74" t="s">
        <v>106</v>
      </c>
      <c r="S16" s="74" t="s">
        <v>106</v>
      </c>
      <c r="T16" s="74" t="s">
        <v>106</v>
      </c>
      <c r="U16" s="75">
        <v>0.10956164383561644</v>
      </c>
      <c r="V16" s="75">
        <v>6.0246575342465747E-2</v>
      </c>
      <c r="W16" s="50"/>
      <c r="Y16" s="52">
        <v>62.198625</v>
      </c>
      <c r="Z16" s="53"/>
      <c r="AA16" s="54"/>
      <c r="AB16" s="53"/>
      <c r="AC16" s="53"/>
      <c r="AD16" s="54"/>
      <c r="AE16" s="55"/>
      <c r="AF16" s="56"/>
      <c r="AG16" s="54"/>
      <c r="AH16" s="56"/>
      <c r="AI16" s="57"/>
      <c r="AJ16" s="53"/>
      <c r="AK16" s="54"/>
      <c r="AL16" s="54"/>
      <c r="XFD16" s="19"/>
    </row>
    <row r="17" spans="1:38 16384:16384" s="51" customFormat="1" ht="15" customHeight="1">
      <c r="A17" s="40"/>
      <c r="B17" s="67" t="s">
        <v>282</v>
      </c>
      <c r="C17" s="68">
        <v>33.99</v>
      </c>
      <c r="D17" s="68">
        <v>33.99</v>
      </c>
      <c r="E17" s="70"/>
      <c r="F17" s="67"/>
      <c r="G17" s="70"/>
      <c r="H17" s="67"/>
      <c r="I17" s="71">
        <v>0.16237499999999996</v>
      </c>
      <c r="J17" s="72"/>
      <c r="K17" s="72"/>
      <c r="L17" s="72"/>
      <c r="M17" s="72"/>
      <c r="N17" s="72"/>
      <c r="O17" s="73" t="s">
        <v>281</v>
      </c>
      <c r="P17" s="73">
        <v>0.05</v>
      </c>
      <c r="Q17" s="74" t="s">
        <v>283</v>
      </c>
      <c r="R17" s="74" t="s">
        <v>106</v>
      </c>
      <c r="S17" s="74" t="s">
        <v>106</v>
      </c>
      <c r="T17" s="74" t="s">
        <v>106</v>
      </c>
      <c r="U17" s="75">
        <v>9.3123287671232888E-2</v>
      </c>
      <c r="V17" s="75">
        <v>9.3123287671232888E-2</v>
      </c>
      <c r="W17" s="50"/>
      <c r="Y17" s="52">
        <v>68.192374999999998</v>
      </c>
      <c r="Z17" s="53"/>
      <c r="AA17" s="54"/>
      <c r="AB17" s="53"/>
      <c r="AC17" s="53"/>
      <c r="AD17" s="54"/>
      <c r="AE17" s="55"/>
      <c r="AF17" s="56"/>
      <c r="AG17" s="54"/>
      <c r="AH17" s="56"/>
      <c r="AI17" s="57"/>
      <c r="AJ17" s="53"/>
      <c r="AK17" s="54"/>
      <c r="AL17" s="54"/>
      <c r="XFD17" s="19"/>
    </row>
    <row r="18" spans="1:38 16384:16384" s="51" customFormat="1" ht="15" customHeight="1">
      <c r="A18" s="40"/>
      <c r="B18" s="67" t="s">
        <v>113</v>
      </c>
      <c r="C18" s="79">
        <v>39.99</v>
      </c>
      <c r="D18" s="79">
        <v>21.99</v>
      </c>
      <c r="E18" s="76"/>
      <c r="F18" s="76"/>
      <c r="G18" s="77"/>
      <c r="H18" s="76"/>
      <c r="I18" s="78">
        <v>0.1749</v>
      </c>
      <c r="J18" s="72"/>
      <c r="K18" s="72"/>
      <c r="L18" s="243"/>
      <c r="M18" s="72"/>
      <c r="N18" s="72"/>
      <c r="O18" s="73" t="s">
        <v>284</v>
      </c>
      <c r="P18" s="73">
        <v>0.05</v>
      </c>
      <c r="Q18" s="74" t="s">
        <v>114</v>
      </c>
      <c r="R18" s="74" t="s">
        <v>106</v>
      </c>
      <c r="S18" s="74" t="s">
        <v>106</v>
      </c>
      <c r="T18" s="74" t="s">
        <v>106</v>
      </c>
      <c r="U18" s="75">
        <v>0.10956164383561644</v>
      </c>
      <c r="V18" s="75">
        <v>6.0246575342465747E-2</v>
      </c>
      <c r="W18" s="50"/>
      <c r="Y18" s="52">
        <v>62.204900000000002</v>
      </c>
      <c r="Z18" s="53"/>
      <c r="AA18" s="54"/>
      <c r="AB18" s="53"/>
      <c r="AC18" s="53"/>
      <c r="AD18" s="54"/>
      <c r="AE18" s="55"/>
      <c r="AF18" s="56"/>
      <c r="AG18" s="54"/>
      <c r="AH18" s="56"/>
      <c r="AI18" s="57"/>
      <c r="AJ18" s="53"/>
      <c r="AK18" s="54"/>
      <c r="AL18" s="54"/>
      <c r="XFD18" s="19"/>
    </row>
    <row r="19" spans="1:38 16384:16384" s="51" customFormat="1" ht="15" customHeight="1">
      <c r="A19" s="40"/>
      <c r="B19" s="67" t="s">
        <v>115</v>
      </c>
      <c r="C19" s="79">
        <v>39.99</v>
      </c>
      <c r="D19" s="79">
        <v>21.99</v>
      </c>
      <c r="E19" s="76"/>
      <c r="F19" s="76"/>
      <c r="G19" s="77"/>
      <c r="H19" s="76"/>
      <c r="I19" s="80">
        <v>0.2298</v>
      </c>
      <c r="J19" s="69">
        <v>0.1149</v>
      </c>
      <c r="K19" s="81"/>
      <c r="L19" s="81"/>
      <c r="M19" s="81"/>
      <c r="N19" s="72"/>
      <c r="O19" s="73" t="s">
        <v>281</v>
      </c>
      <c r="P19" s="73">
        <v>0.05</v>
      </c>
      <c r="Q19" s="74" t="s">
        <v>116</v>
      </c>
      <c r="R19" s="74" t="s">
        <v>106</v>
      </c>
      <c r="S19" s="74" t="s">
        <v>106</v>
      </c>
      <c r="T19" s="74" t="s">
        <v>106</v>
      </c>
      <c r="U19" s="75">
        <v>0.10956164383561644</v>
      </c>
      <c r="V19" s="75">
        <v>6.0246575342465747E-2</v>
      </c>
      <c r="W19" s="50"/>
      <c r="Y19" s="52">
        <v>62.374699999999997</v>
      </c>
      <c r="Z19" s="53"/>
      <c r="AA19" s="54"/>
      <c r="AB19" s="53"/>
      <c r="AC19" s="53"/>
      <c r="AD19" s="54"/>
      <c r="AE19" s="55"/>
      <c r="AF19" s="56"/>
      <c r="AG19" s="54"/>
      <c r="AH19" s="56"/>
      <c r="AI19" s="57"/>
      <c r="AJ19" s="53"/>
      <c r="AK19" s="54"/>
      <c r="AL19" s="54"/>
      <c r="XFD19" s="19"/>
    </row>
    <row r="20" spans="1:38 16384:16384" s="51" customFormat="1" ht="15" customHeight="1">
      <c r="A20" s="40"/>
      <c r="B20" s="67" t="s">
        <v>345</v>
      </c>
      <c r="C20" s="79">
        <v>39.99</v>
      </c>
      <c r="D20" s="79">
        <v>21.99</v>
      </c>
      <c r="E20" s="76"/>
      <c r="F20" s="76"/>
      <c r="G20" s="77"/>
      <c r="H20" s="76"/>
      <c r="I20" s="71">
        <v>0.11237499999999999</v>
      </c>
      <c r="J20" s="108">
        <v>0.18737500000000001</v>
      </c>
      <c r="K20" s="108">
        <v>0.22237500000000002</v>
      </c>
      <c r="L20" s="81"/>
      <c r="M20" s="81"/>
      <c r="N20" s="72"/>
      <c r="O20" s="73" t="s">
        <v>281</v>
      </c>
      <c r="P20" s="73">
        <v>0.05</v>
      </c>
      <c r="Q20" s="74" t="s">
        <v>112</v>
      </c>
      <c r="R20" s="74" t="s">
        <v>106</v>
      </c>
      <c r="S20" s="74" t="s">
        <v>106</v>
      </c>
      <c r="T20" s="74" t="s">
        <v>106</v>
      </c>
      <c r="U20" s="75">
        <v>0.10956164383561644</v>
      </c>
      <c r="V20" s="75">
        <v>6.0246575342465747E-2</v>
      </c>
      <c r="W20" s="50"/>
      <c r="Y20" s="52">
        <v>62.552125000000004</v>
      </c>
      <c r="Z20" s="53"/>
      <c r="AA20" s="54"/>
      <c r="AB20" s="53"/>
      <c r="AC20" s="53"/>
      <c r="AD20" s="54"/>
      <c r="AE20" s="55"/>
      <c r="AF20" s="56"/>
      <c r="AG20" s="54"/>
      <c r="AH20" s="56"/>
      <c r="AI20" s="57"/>
      <c r="AJ20" s="53"/>
      <c r="AK20" s="54"/>
      <c r="AL20" s="54"/>
      <c r="XFD20" s="19"/>
    </row>
    <row r="21" spans="1:38 16384:16384" s="51" customFormat="1" ht="15" customHeight="1">
      <c r="A21" s="40"/>
      <c r="B21" s="67" t="s">
        <v>117</v>
      </c>
      <c r="C21" s="79">
        <v>42.49</v>
      </c>
      <c r="D21" s="79">
        <v>29.99</v>
      </c>
      <c r="E21" s="76"/>
      <c r="F21" s="76"/>
      <c r="G21" s="77"/>
      <c r="H21" s="76"/>
      <c r="I21" s="71">
        <v>0.1799</v>
      </c>
      <c r="J21" s="69"/>
      <c r="K21" s="72"/>
      <c r="L21" s="81"/>
      <c r="M21" s="72"/>
      <c r="N21" s="72"/>
      <c r="O21" s="73" t="s">
        <v>285</v>
      </c>
      <c r="P21" s="73">
        <v>0.05</v>
      </c>
      <c r="Q21" s="74" t="s">
        <v>112</v>
      </c>
      <c r="R21" s="74" t="s">
        <v>106</v>
      </c>
      <c r="S21" s="74" t="s">
        <v>106</v>
      </c>
      <c r="T21" s="74" t="s">
        <v>106</v>
      </c>
      <c r="U21" s="75">
        <v>0.11641095890410959</v>
      </c>
      <c r="V21" s="75">
        <v>8.2164383561643836E-2</v>
      </c>
      <c r="W21" s="50"/>
      <c r="Y21" s="52">
        <v>72.709900000000005</v>
      </c>
      <c r="Z21" s="53"/>
      <c r="AA21" s="54"/>
      <c r="AB21" s="53"/>
      <c r="AC21" s="53"/>
      <c r="AD21" s="54"/>
      <c r="AE21" s="55"/>
      <c r="AF21" s="56"/>
      <c r="AG21" s="54"/>
      <c r="AH21" s="56"/>
      <c r="AI21" s="57"/>
      <c r="AJ21" s="53"/>
      <c r="AK21" s="54"/>
      <c r="AL21" s="54"/>
      <c r="XFD21" s="19"/>
    </row>
    <row r="22" spans="1:38 16384:16384" s="51" customFormat="1" ht="15" customHeight="1">
      <c r="A22" s="40"/>
      <c r="B22" s="67" t="s">
        <v>118</v>
      </c>
      <c r="C22" s="79">
        <v>39.99</v>
      </c>
      <c r="D22" s="79">
        <v>21.99</v>
      </c>
      <c r="E22" s="82"/>
      <c r="F22" s="67"/>
      <c r="G22" s="67"/>
      <c r="H22" s="67"/>
      <c r="I22" s="80">
        <v>0.2298</v>
      </c>
      <c r="J22" s="69">
        <v>0.1149</v>
      </c>
      <c r="K22" s="84"/>
      <c r="L22" s="84"/>
      <c r="M22" s="72"/>
      <c r="N22" s="72"/>
      <c r="O22" s="73" t="s">
        <v>286</v>
      </c>
      <c r="P22" s="73">
        <v>0.05</v>
      </c>
      <c r="Q22" s="74" t="s">
        <v>112</v>
      </c>
      <c r="R22" s="74" t="s">
        <v>106</v>
      </c>
      <c r="S22" s="74" t="s">
        <v>106</v>
      </c>
      <c r="T22" s="74" t="s">
        <v>106</v>
      </c>
      <c r="U22" s="75">
        <v>0.10956164383561644</v>
      </c>
      <c r="V22" s="75">
        <v>6.0246575342465747E-2</v>
      </c>
      <c r="W22" s="50"/>
      <c r="Y22" s="52">
        <v>62.374699999999997</v>
      </c>
      <c r="XFD22" s="19"/>
    </row>
    <row r="23" spans="1:38 16384:16384" s="51" customFormat="1" ht="15" customHeight="1">
      <c r="A23" s="40"/>
      <c r="B23" s="67" t="s">
        <v>119</v>
      </c>
      <c r="C23" s="68">
        <v>42.49</v>
      </c>
      <c r="D23" s="68">
        <v>18.989999999999998</v>
      </c>
      <c r="E23" s="67"/>
      <c r="F23" s="83"/>
      <c r="G23" s="67"/>
      <c r="H23" s="67"/>
      <c r="I23" s="78">
        <v>0.15913099999999999</v>
      </c>
      <c r="J23" s="84"/>
      <c r="K23" s="83"/>
      <c r="L23" s="72"/>
      <c r="M23" s="72"/>
      <c r="N23" s="72"/>
      <c r="O23" s="73" t="s">
        <v>346</v>
      </c>
      <c r="P23" s="73">
        <v>0.05</v>
      </c>
      <c r="Q23" s="74" t="s">
        <v>120</v>
      </c>
      <c r="R23" s="74" t="s">
        <v>106</v>
      </c>
      <c r="S23" s="74" t="s">
        <v>106</v>
      </c>
      <c r="T23" s="74" t="s">
        <v>106</v>
      </c>
      <c r="U23" s="75">
        <v>0.11641095890410959</v>
      </c>
      <c r="V23" s="75">
        <v>5.2027397260273965E-2</v>
      </c>
      <c r="W23" s="50"/>
      <c r="Y23" s="52">
        <v>61.689131000000003</v>
      </c>
    </row>
    <row r="24" spans="1:38 16384:16384" s="51" customFormat="1" ht="15" customHeight="1">
      <c r="A24" s="40"/>
      <c r="B24" s="67" t="s">
        <v>121</v>
      </c>
      <c r="C24" s="79">
        <v>39.99</v>
      </c>
      <c r="D24" s="79">
        <v>21.99</v>
      </c>
      <c r="E24" s="67"/>
      <c r="F24" s="67"/>
      <c r="G24" s="67"/>
      <c r="H24" s="67"/>
      <c r="I24" s="80">
        <v>0.23980000000000001</v>
      </c>
      <c r="J24" s="69">
        <v>0.11990000000000001</v>
      </c>
      <c r="K24" s="72"/>
      <c r="L24" s="72"/>
      <c r="M24" s="72"/>
      <c r="N24" s="72"/>
      <c r="O24" s="73" t="s">
        <v>122</v>
      </c>
      <c r="P24" s="73">
        <v>0.06</v>
      </c>
      <c r="Q24" s="74" t="s">
        <v>104</v>
      </c>
      <c r="R24" s="74" t="s">
        <v>106</v>
      </c>
      <c r="S24" s="74" t="s">
        <v>106</v>
      </c>
      <c r="T24" s="74" t="s">
        <v>106</v>
      </c>
      <c r="U24" s="85">
        <v>0.10956164383561644</v>
      </c>
      <c r="V24" s="85">
        <v>6.0246575342465747E-2</v>
      </c>
      <c r="W24" s="50"/>
      <c r="Y24" s="52">
        <v>62.39970000000001</v>
      </c>
    </row>
    <row r="25" spans="1:38 16384:16384" s="51" customFormat="1" ht="15" customHeight="1">
      <c r="A25" s="40"/>
      <c r="B25" s="67" t="s">
        <v>123</v>
      </c>
      <c r="C25" s="86">
        <v>39.99</v>
      </c>
      <c r="D25" s="86">
        <v>21.99</v>
      </c>
      <c r="E25" s="70"/>
      <c r="F25" s="67"/>
      <c r="G25" s="70"/>
      <c r="H25" s="67"/>
      <c r="I25" s="71">
        <v>0.154999</v>
      </c>
      <c r="J25" s="72"/>
      <c r="K25" s="72"/>
      <c r="L25" s="72"/>
      <c r="M25" s="72"/>
      <c r="N25" s="72"/>
      <c r="O25" s="73" t="s">
        <v>122</v>
      </c>
      <c r="P25" s="73">
        <v>0.05</v>
      </c>
      <c r="Q25" s="74" t="s">
        <v>104</v>
      </c>
      <c r="R25" s="74" t="s">
        <v>106</v>
      </c>
      <c r="S25" s="74" t="s">
        <v>106</v>
      </c>
      <c r="T25" s="74" t="s">
        <v>106</v>
      </c>
      <c r="U25" s="75">
        <v>0.10956164383561644</v>
      </c>
      <c r="V25" s="75">
        <v>6.0246575342465747E-2</v>
      </c>
      <c r="W25" s="50"/>
      <c r="Y25" s="52">
        <v>62.184998999999998</v>
      </c>
      <c r="Z25" s="53"/>
      <c r="AA25" s="54"/>
      <c r="AB25" s="53"/>
      <c r="AC25" s="53"/>
      <c r="AD25" s="54"/>
      <c r="AE25" s="55"/>
      <c r="AF25" s="56"/>
      <c r="AG25" s="54"/>
      <c r="AH25" s="56"/>
      <c r="AI25" s="57"/>
      <c r="AJ25" s="53"/>
      <c r="AK25" s="54"/>
      <c r="AL25" s="54"/>
      <c r="XFD25" s="19"/>
    </row>
    <row r="26" spans="1:38 16384:16384" s="51" customFormat="1" ht="15" customHeight="1">
      <c r="A26" s="40"/>
      <c r="B26" s="67" t="s">
        <v>347</v>
      </c>
      <c r="C26" s="86">
        <v>39.99</v>
      </c>
      <c r="D26" s="86">
        <v>21.99</v>
      </c>
      <c r="E26" s="70"/>
      <c r="F26" s="67"/>
      <c r="G26" s="70"/>
      <c r="H26" s="67"/>
      <c r="I26" s="71">
        <v>0.23</v>
      </c>
      <c r="J26" s="72">
        <v>0.05</v>
      </c>
      <c r="K26" s="72"/>
      <c r="L26" s="72"/>
      <c r="M26" s="72"/>
      <c r="N26" s="72"/>
      <c r="O26" s="73" t="s">
        <v>122</v>
      </c>
      <c r="P26" s="73">
        <v>0.05</v>
      </c>
      <c r="Q26" s="74" t="s">
        <v>104</v>
      </c>
      <c r="R26" s="74" t="s">
        <v>106</v>
      </c>
      <c r="S26" s="74" t="s">
        <v>106</v>
      </c>
      <c r="T26" s="74" t="s">
        <v>106</v>
      </c>
      <c r="U26" s="75">
        <v>0.10956164383561644</v>
      </c>
      <c r="V26" s="75">
        <v>6.0246575342465747E-2</v>
      </c>
      <c r="W26" s="50"/>
      <c r="Y26" s="52">
        <v>62.309999999999995</v>
      </c>
      <c r="Z26" s="53"/>
      <c r="AA26" s="54"/>
      <c r="AB26" s="53"/>
      <c r="AC26" s="53"/>
      <c r="AD26" s="54"/>
      <c r="AE26" s="55"/>
      <c r="AF26" s="56"/>
      <c r="AG26" s="54"/>
      <c r="AH26" s="56"/>
      <c r="AI26" s="57"/>
      <c r="AJ26" s="53"/>
      <c r="AK26" s="54"/>
      <c r="AL26" s="54"/>
      <c r="XFD26" s="19"/>
    </row>
    <row r="27" spans="1:38 16384:16384" s="51" customFormat="1" ht="15" customHeight="1">
      <c r="A27" s="40"/>
      <c r="B27" s="87" t="s">
        <v>124</v>
      </c>
      <c r="C27" s="88">
        <v>45.49</v>
      </c>
      <c r="D27" s="244">
        <v>22.99</v>
      </c>
      <c r="E27" s="66"/>
      <c r="F27" s="66"/>
      <c r="G27" s="66"/>
      <c r="H27" s="66"/>
      <c r="I27" s="45">
        <v>0.15612499999999999</v>
      </c>
      <c r="J27" s="62"/>
      <c r="K27" s="62"/>
      <c r="L27" s="62"/>
      <c r="N27" s="62"/>
      <c r="O27" s="89" t="s">
        <v>287</v>
      </c>
      <c r="P27" s="89">
        <v>0.05</v>
      </c>
      <c r="Q27" s="90" t="s">
        <v>104</v>
      </c>
      <c r="R27" s="90" t="s">
        <v>106</v>
      </c>
      <c r="S27" s="90" t="s">
        <v>105</v>
      </c>
      <c r="T27" s="90" t="s">
        <v>106</v>
      </c>
      <c r="U27" s="49">
        <v>0.12463013698630138</v>
      </c>
      <c r="V27" s="49">
        <v>6.298630136986301E-2</v>
      </c>
      <c r="W27" s="50"/>
      <c r="Y27" s="52">
        <v>68.686125000000004</v>
      </c>
    </row>
    <row r="28" spans="1:38 16384:16384" s="51" customFormat="1" ht="15" customHeight="1">
      <c r="A28" s="40"/>
      <c r="B28" s="87" t="s">
        <v>125</v>
      </c>
      <c r="C28" s="91">
        <v>27.704412999999999</v>
      </c>
      <c r="D28" s="62">
        <v>0.72542299999999993</v>
      </c>
      <c r="E28" s="66"/>
      <c r="F28" s="66"/>
      <c r="G28" s="66"/>
      <c r="H28" s="66"/>
      <c r="I28" s="92">
        <v>1.4999999999999999E-2</v>
      </c>
      <c r="J28" s="62"/>
      <c r="K28" s="62"/>
      <c r="L28" s="62"/>
      <c r="M28" s="62"/>
      <c r="N28" s="62"/>
      <c r="O28" s="89" t="s">
        <v>126</v>
      </c>
      <c r="P28" s="89" t="s">
        <v>127</v>
      </c>
      <c r="Q28" s="90" t="s">
        <v>104</v>
      </c>
      <c r="R28" s="90" t="s">
        <v>105</v>
      </c>
      <c r="S28" s="90" t="s">
        <v>105</v>
      </c>
      <c r="T28" s="90" t="s">
        <v>106</v>
      </c>
      <c r="U28" s="49">
        <v>7.5902501369863012E-2</v>
      </c>
      <c r="V28" s="49">
        <v>1.9874602739726023E-3</v>
      </c>
      <c r="W28" s="50"/>
      <c r="Y28" s="52">
        <v>28.444835999999999</v>
      </c>
    </row>
    <row r="29" spans="1:38 16384:16384" s="51" customFormat="1" ht="15" customHeight="1">
      <c r="A29" s="40"/>
      <c r="B29" s="87" t="s">
        <v>128</v>
      </c>
      <c r="C29" s="91">
        <v>27.704412999999999</v>
      </c>
      <c r="D29" s="62">
        <v>0.72542299999999993</v>
      </c>
      <c r="E29" s="66"/>
      <c r="F29" s="66"/>
      <c r="G29" s="66"/>
      <c r="H29" s="66"/>
      <c r="I29" s="92">
        <v>0.03</v>
      </c>
      <c r="J29" s="62"/>
      <c r="K29" s="62"/>
      <c r="L29" s="62"/>
      <c r="M29" s="62"/>
      <c r="N29" s="62"/>
      <c r="O29" s="89" t="s">
        <v>122</v>
      </c>
      <c r="P29" s="89" t="s">
        <v>127</v>
      </c>
      <c r="Q29" s="90" t="s">
        <v>104</v>
      </c>
      <c r="R29" s="90" t="s">
        <v>105</v>
      </c>
      <c r="S29" s="90" t="s">
        <v>105</v>
      </c>
      <c r="T29" s="90" t="s">
        <v>106</v>
      </c>
      <c r="U29" s="49">
        <v>7.5902501369863012E-2</v>
      </c>
      <c r="V29" s="49">
        <v>1.9874602739726023E-3</v>
      </c>
      <c r="W29" s="50"/>
      <c r="Y29" s="52">
        <v>28.459835999999999</v>
      </c>
    </row>
    <row r="30" spans="1:38 16384:16384" s="51" customFormat="1" ht="15" customHeight="1">
      <c r="A30" s="40"/>
      <c r="B30" s="41" t="s">
        <v>400</v>
      </c>
      <c r="C30" s="95">
        <v>39.99</v>
      </c>
      <c r="D30" s="95">
        <v>22.99</v>
      </c>
      <c r="E30" s="66"/>
      <c r="F30" s="281"/>
      <c r="G30" s="66"/>
      <c r="H30" s="66"/>
      <c r="I30" s="282">
        <v>0.27</v>
      </c>
      <c r="J30" s="64">
        <v>0.13500000000000001</v>
      </c>
      <c r="K30" s="66"/>
      <c r="L30" s="66"/>
      <c r="M30" s="66"/>
      <c r="N30" s="66"/>
      <c r="O30" s="102" t="s">
        <v>401</v>
      </c>
      <c r="P30" s="102">
        <v>0.05</v>
      </c>
      <c r="Q30" s="103" t="s">
        <v>120</v>
      </c>
      <c r="R30" s="103" t="s">
        <v>105</v>
      </c>
      <c r="S30" s="103" t="s">
        <v>106</v>
      </c>
      <c r="T30" s="103" t="s">
        <v>106</v>
      </c>
      <c r="U30" s="49">
        <v>0.10956164383561644</v>
      </c>
      <c r="V30" s="49">
        <v>6.298630136986301E-2</v>
      </c>
      <c r="W30" s="50"/>
      <c r="Y30" s="52">
        <v>63.435000000000002</v>
      </c>
      <c r="Z30" s="283"/>
      <c r="AA30" s="283"/>
      <c r="AB30" s="283"/>
      <c r="AC30" s="283"/>
      <c r="AD30" s="283"/>
      <c r="AE30" s="283"/>
      <c r="AF30" s="283"/>
      <c r="AG30" s="283"/>
      <c r="AH30" s="284"/>
      <c r="AI30" s="285"/>
      <c r="AJ30" s="285"/>
      <c r="AK30" s="285"/>
      <c r="AL30" s="285"/>
      <c r="XFD30" s="19"/>
    </row>
    <row r="31" spans="1:38 16384:16384" ht="26.25" customHeight="1" thickBot="1">
      <c r="A31" s="28"/>
      <c r="B31" s="375" t="s">
        <v>288</v>
      </c>
      <c r="C31" s="375"/>
      <c r="D31" s="375"/>
      <c r="E31" s="375"/>
      <c r="F31" s="375"/>
      <c r="G31" s="375"/>
      <c r="H31" s="375"/>
      <c r="I31" s="375"/>
      <c r="J31" s="375"/>
      <c r="K31" s="375"/>
      <c r="L31" s="375"/>
      <c r="M31" s="375"/>
      <c r="N31" s="375"/>
      <c r="O31" s="375"/>
      <c r="P31" s="375"/>
      <c r="Q31" s="375"/>
      <c r="R31" s="375"/>
      <c r="S31" s="375"/>
      <c r="T31" s="375"/>
      <c r="U31" s="375"/>
      <c r="V31" s="375"/>
      <c r="Y31" s="52"/>
    </row>
    <row r="32" spans="1:38 16384:16384" s="51" customFormat="1" ht="15" customHeight="1">
      <c r="A32" s="40"/>
      <c r="B32" s="93" t="s">
        <v>129</v>
      </c>
      <c r="C32" s="94">
        <v>43.99</v>
      </c>
      <c r="D32" s="95">
        <v>22.99</v>
      </c>
      <c r="E32" s="66"/>
      <c r="F32" s="66"/>
      <c r="G32" s="66"/>
      <c r="H32" s="66"/>
      <c r="I32" s="63">
        <v>0.22464699999999999</v>
      </c>
      <c r="J32" s="95"/>
      <c r="K32" s="95"/>
      <c r="L32" s="96"/>
      <c r="M32" s="96"/>
      <c r="N32" s="96"/>
      <c r="O32" s="97" t="s">
        <v>279</v>
      </c>
      <c r="P32" s="97">
        <v>0.05</v>
      </c>
      <c r="Q32" s="98" t="s">
        <v>104</v>
      </c>
      <c r="R32" s="98" t="s">
        <v>105</v>
      </c>
      <c r="S32" s="98" t="s">
        <v>105</v>
      </c>
      <c r="T32" s="98" t="s">
        <v>106</v>
      </c>
      <c r="U32" s="99">
        <v>0.12052054794520549</v>
      </c>
      <c r="V32" s="95">
        <v>6.298630136986301E-2</v>
      </c>
      <c r="Y32" s="52">
        <v>67.254647000000006</v>
      </c>
    </row>
    <row r="33" spans="1:38 16384:16384" s="51" customFormat="1" ht="15" customHeight="1">
      <c r="A33" s="40"/>
      <c r="B33" s="100" t="s">
        <v>130</v>
      </c>
      <c r="C33" s="94">
        <v>43.99</v>
      </c>
      <c r="D33" s="95">
        <v>22.99</v>
      </c>
      <c r="E33" s="66"/>
      <c r="F33" s="66"/>
      <c r="G33" s="66"/>
      <c r="H33" s="66"/>
      <c r="I33" s="63">
        <v>0.2681</v>
      </c>
      <c r="J33" s="95">
        <v>0.23219999999999999</v>
      </c>
      <c r="K33" s="95">
        <v>0.221</v>
      </c>
      <c r="L33" s="101"/>
      <c r="M33" s="101"/>
      <c r="N33" s="101"/>
      <c r="O33" s="102" t="s">
        <v>279</v>
      </c>
      <c r="P33" s="102">
        <v>0.05</v>
      </c>
      <c r="Q33" s="103" t="s">
        <v>104</v>
      </c>
      <c r="R33" s="103" t="s">
        <v>105</v>
      </c>
      <c r="S33" s="103" t="s">
        <v>105</v>
      </c>
      <c r="T33" s="103" t="s">
        <v>106</v>
      </c>
      <c r="U33" s="104">
        <v>0.12052054794520549</v>
      </c>
      <c r="V33" s="95">
        <v>6.298630136986301E-2</v>
      </c>
      <c r="Y33" s="52">
        <v>67.751300000000015</v>
      </c>
    </row>
    <row r="34" spans="1:38 16384:16384" s="51" customFormat="1" ht="15" customHeight="1">
      <c r="A34" s="40"/>
      <c r="B34" s="41" t="s">
        <v>289</v>
      </c>
      <c r="C34" s="58">
        <v>43.99</v>
      </c>
      <c r="D34" s="58">
        <v>22.99</v>
      </c>
      <c r="E34" s="44"/>
      <c r="F34" s="41"/>
      <c r="G34" s="44"/>
      <c r="H34" s="41"/>
      <c r="I34" s="49">
        <v>0.22464699999999999</v>
      </c>
      <c r="J34" s="59"/>
      <c r="K34" s="59"/>
      <c r="L34" s="46"/>
      <c r="M34" s="46"/>
      <c r="N34" s="46"/>
      <c r="O34" s="47" t="s">
        <v>279</v>
      </c>
      <c r="P34" s="47">
        <v>0.05</v>
      </c>
      <c r="Q34" s="47" t="s">
        <v>104</v>
      </c>
      <c r="R34" s="47" t="s">
        <v>105</v>
      </c>
      <c r="S34" s="47" t="s">
        <v>105</v>
      </c>
      <c r="T34" s="47" t="s">
        <v>106</v>
      </c>
      <c r="U34" s="49">
        <v>0.12052054794520549</v>
      </c>
      <c r="V34" s="49">
        <v>6.298630136986301E-2</v>
      </c>
      <c r="Y34" s="52">
        <v>67.254647000000006</v>
      </c>
    </row>
    <row r="35" spans="1:38 16384:16384" s="51" customFormat="1" ht="15" customHeight="1">
      <c r="A35" s="40"/>
      <c r="B35" s="100" t="s">
        <v>131</v>
      </c>
      <c r="C35" s="94">
        <v>39.99</v>
      </c>
      <c r="D35" s="94">
        <v>21.99</v>
      </c>
      <c r="E35" s="66"/>
      <c r="F35" s="66"/>
      <c r="G35" s="66"/>
      <c r="H35" s="66"/>
      <c r="I35" s="105">
        <v>0.15487500000000001</v>
      </c>
      <c r="J35" s="59"/>
      <c r="K35" s="59"/>
      <c r="L35" s="101"/>
      <c r="M35" s="101"/>
      <c r="N35" s="101"/>
      <c r="O35" s="102" t="s">
        <v>281</v>
      </c>
      <c r="P35" s="102">
        <v>0.05</v>
      </c>
      <c r="Q35" s="103" t="s">
        <v>104</v>
      </c>
      <c r="R35" s="103" t="s">
        <v>106</v>
      </c>
      <c r="S35" s="103" t="s">
        <v>105</v>
      </c>
      <c r="T35" s="103" t="s">
        <v>106</v>
      </c>
      <c r="U35" s="106">
        <v>0.10956164383561644</v>
      </c>
      <c r="V35" s="59">
        <v>6.0246575342465747E-2</v>
      </c>
      <c r="Y35" s="52">
        <v>62.184874999999998</v>
      </c>
    </row>
    <row r="36" spans="1:38 16384:16384" s="51" customFormat="1" ht="15" customHeight="1">
      <c r="A36" s="40"/>
      <c r="B36" s="100" t="s">
        <v>132</v>
      </c>
      <c r="C36" s="58">
        <v>31</v>
      </c>
      <c r="D36" s="59">
        <v>16.989999999999998</v>
      </c>
      <c r="E36" s="66"/>
      <c r="F36" s="66"/>
      <c r="G36" s="66"/>
      <c r="H36" s="66"/>
      <c r="I36" s="105">
        <v>0.203875</v>
      </c>
      <c r="J36" s="107"/>
      <c r="K36" s="107"/>
      <c r="L36" s="46"/>
      <c r="M36" s="46"/>
      <c r="N36" s="46"/>
      <c r="O36" s="47" t="s">
        <v>281</v>
      </c>
      <c r="P36" s="47">
        <v>0.05</v>
      </c>
      <c r="Q36" s="48" t="s">
        <v>110</v>
      </c>
      <c r="R36" s="48" t="s">
        <v>105</v>
      </c>
      <c r="S36" s="48" t="s">
        <v>105</v>
      </c>
      <c r="T36" s="48" t="s">
        <v>106</v>
      </c>
      <c r="U36" s="106">
        <v>8.4931506849315067E-2</v>
      </c>
      <c r="V36" s="59">
        <v>4.6547945205479446E-2</v>
      </c>
      <c r="Y36" s="52">
        <v>48.243874999999989</v>
      </c>
    </row>
    <row r="37" spans="1:38 16384:16384" s="51" customFormat="1" ht="15" customHeight="1">
      <c r="A37" s="40"/>
      <c r="B37" s="67" t="s">
        <v>133</v>
      </c>
      <c r="C37" s="86">
        <v>39.99</v>
      </c>
      <c r="D37" s="108">
        <v>21.99</v>
      </c>
      <c r="E37" s="109"/>
      <c r="F37" s="109"/>
      <c r="G37" s="109"/>
      <c r="H37" s="109"/>
      <c r="I37" s="110">
        <v>0.16862499999999997</v>
      </c>
      <c r="J37" s="72"/>
      <c r="K37" s="84"/>
      <c r="L37" s="69"/>
      <c r="M37" s="72"/>
      <c r="N37" s="72"/>
      <c r="O37" s="73" t="s">
        <v>281</v>
      </c>
      <c r="P37" s="73">
        <v>0.05</v>
      </c>
      <c r="Q37" s="74" t="s">
        <v>112</v>
      </c>
      <c r="R37" s="74" t="s">
        <v>106</v>
      </c>
      <c r="S37" s="74" t="s">
        <v>106</v>
      </c>
      <c r="T37" s="74" t="s">
        <v>106</v>
      </c>
      <c r="U37" s="111">
        <v>0.10956164383561644</v>
      </c>
      <c r="V37" s="108">
        <v>6.0246575342465747E-2</v>
      </c>
      <c r="Y37" s="52">
        <v>62.198625</v>
      </c>
    </row>
    <row r="38" spans="1:38 16384:16384" s="51" customFormat="1" ht="15" customHeight="1">
      <c r="A38" s="40"/>
      <c r="B38" s="67" t="s">
        <v>290</v>
      </c>
      <c r="C38" s="86">
        <v>33.99</v>
      </c>
      <c r="D38" s="108">
        <v>33.99</v>
      </c>
      <c r="E38" s="109"/>
      <c r="F38" s="109"/>
      <c r="G38" s="109"/>
      <c r="H38" s="109"/>
      <c r="I38" s="110">
        <v>0.16237499999999996</v>
      </c>
      <c r="J38" s="72"/>
      <c r="K38" s="84"/>
      <c r="L38" s="69"/>
      <c r="M38" s="72"/>
      <c r="N38" s="72"/>
      <c r="O38" s="73" t="s">
        <v>281</v>
      </c>
      <c r="P38" s="73">
        <v>0.05</v>
      </c>
      <c r="Q38" s="74" t="s">
        <v>283</v>
      </c>
      <c r="R38" s="74" t="s">
        <v>106</v>
      </c>
      <c r="S38" s="74" t="s">
        <v>106</v>
      </c>
      <c r="T38" s="74" t="s">
        <v>106</v>
      </c>
      <c r="U38" s="111">
        <v>9.3123287671232888E-2</v>
      </c>
      <c r="V38" s="108">
        <v>9.3123287671232888E-2</v>
      </c>
      <c r="Y38" s="52">
        <v>68.192374999999998</v>
      </c>
    </row>
    <row r="39" spans="1:38 16384:16384" s="51" customFormat="1" ht="15" customHeight="1">
      <c r="A39" s="40"/>
      <c r="B39" s="67" t="s">
        <v>134</v>
      </c>
      <c r="C39" s="79">
        <v>39.99</v>
      </c>
      <c r="D39" s="79">
        <v>21.99</v>
      </c>
      <c r="E39" s="77"/>
      <c r="F39" s="76"/>
      <c r="G39" s="77"/>
      <c r="H39" s="109"/>
      <c r="I39" s="110">
        <v>0.18490000000000001</v>
      </c>
      <c r="J39" s="79"/>
      <c r="K39" s="84"/>
      <c r="L39" s="72"/>
      <c r="M39" s="72"/>
      <c r="N39" s="72"/>
      <c r="O39" s="73" t="s">
        <v>284</v>
      </c>
      <c r="P39" s="73">
        <v>0.05</v>
      </c>
      <c r="Q39" s="74" t="s">
        <v>112</v>
      </c>
      <c r="R39" s="74" t="s">
        <v>106</v>
      </c>
      <c r="S39" s="74" t="s">
        <v>106</v>
      </c>
      <c r="T39" s="74" t="s">
        <v>106</v>
      </c>
      <c r="U39" s="111">
        <v>0.10956164383561644</v>
      </c>
      <c r="V39" s="86">
        <v>6.0246575342465747E-2</v>
      </c>
      <c r="W39" s="50"/>
      <c r="Y39" s="52">
        <v>62.2149</v>
      </c>
      <c r="Z39" s="53"/>
      <c r="AA39" s="54"/>
      <c r="AB39" s="53"/>
      <c r="AC39" s="53"/>
      <c r="AD39" s="54"/>
      <c r="AE39" s="55"/>
      <c r="AF39" s="56"/>
      <c r="AG39" s="54"/>
      <c r="AH39" s="56"/>
      <c r="AI39" s="57"/>
      <c r="AJ39" s="53"/>
      <c r="AK39" s="54"/>
      <c r="AL39" s="54"/>
    </row>
    <row r="40" spans="1:38 16384:16384" s="51" customFormat="1" ht="15" customHeight="1">
      <c r="A40" s="40"/>
      <c r="B40" s="67" t="s">
        <v>135</v>
      </c>
      <c r="C40" s="79">
        <v>39.99</v>
      </c>
      <c r="D40" s="79">
        <v>21.99</v>
      </c>
      <c r="E40" s="77"/>
      <c r="F40" s="76"/>
      <c r="G40" s="77"/>
      <c r="H40" s="109"/>
      <c r="I40" s="110">
        <v>0.23980000000000001</v>
      </c>
      <c r="J40" s="79">
        <v>0.11990000000000001</v>
      </c>
      <c r="K40" s="84"/>
      <c r="L40" s="72"/>
      <c r="M40" s="72"/>
      <c r="N40" s="72"/>
      <c r="O40" s="73" t="s">
        <v>281</v>
      </c>
      <c r="P40" s="73">
        <v>0.05</v>
      </c>
      <c r="Q40" s="74" t="s">
        <v>116</v>
      </c>
      <c r="R40" s="74" t="s">
        <v>106</v>
      </c>
      <c r="S40" s="74" t="s">
        <v>106</v>
      </c>
      <c r="T40" s="74" t="s">
        <v>106</v>
      </c>
      <c r="U40" s="111">
        <v>0.10956164383561644</v>
      </c>
      <c r="V40" s="86">
        <v>6.0246575342465747E-2</v>
      </c>
      <c r="W40" s="50"/>
      <c r="Y40" s="52">
        <v>62.389700000000005</v>
      </c>
      <c r="Z40" s="53"/>
      <c r="AA40" s="54"/>
      <c r="AB40" s="53"/>
      <c r="AC40" s="53"/>
      <c r="AD40" s="54"/>
      <c r="AE40" s="55"/>
      <c r="AF40" s="56"/>
      <c r="AG40" s="54"/>
      <c r="AH40" s="56"/>
      <c r="AI40" s="57"/>
      <c r="AJ40" s="53"/>
      <c r="AK40" s="54"/>
      <c r="AL40" s="54"/>
    </row>
    <row r="41" spans="1:38 16384:16384" s="51" customFormat="1" ht="15" customHeight="1">
      <c r="A41" s="40"/>
      <c r="B41" s="67" t="s">
        <v>348</v>
      </c>
      <c r="C41" s="79">
        <v>39.99</v>
      </c>
      <c r="D41" s="79">
        <v>21.99</v>
      </c>
      <c r="E41" s="76"/>
      <c r="F41" s="76"/>
      <c r="G41" s="77"/>
      <c r="H41" s="76"/>
      <c r="I41" s="110">
        <v>0.11237499999999999</v>
      </c>
      <c r="J41" s="79">
        <v>0.18737500000000001</v>
      </c>
      <c r="K41" s="79">
        <v>0.22237500000000002</v>
      </c>
      <c r="L41" s="81"/>
      <c r="M41" s="81"/>
      <c r="N41" s="72"/>
      <c r="O41" s="73" t="s">
        <v>281</v>
      </c>
      <c r="P41" s="73">
        <v>0.05</v>
      </c>
      <c r="Q41" s="74" t="s">
        <v>112</v>
      </c>
      <c r="R41" s="74" t="s">
        <v>106</v>
      </c>
      <c r="S41" s="74" t="s">
        <v>106</v>
      </c>
      <c r="T41" s="74" t="s">
        <v>106</v>
      </c>
      <c r="U41" s="75">
        <v>0.10956164383561644</v>
      </c>
      <c r="V41" s="75">
        <v>6.0246575342465747E-2</v>
      </c>
      <c r="W41" s="50"/>
      <c r="Y41" s="52">
        <v>62.552125000000004</v>
      </c>
      <c r="Z41" s="53"/>
      <c r="AA41" s="54"/>
      <c r="AB41" s="53"/>
      <c r="AC41" s="53"/>
      <c r="AD41" s="54"/>
      <c r="AE41" s="55"/>
      <c r="AF41" s="56"/>
      <c r="AG41" s="54"/>
      <c r="AH41" s="56"/>
      <c r="AI41" s="57"/>
      <c r="AJ41" s="53"/>
      <c r="AK41" s="54"/>
      <c r="AL41" s="54"/>
      <c r="XFD41" s="19"/>
    </row>
    <row r="42" spans="1:38 16384:16384" s="51" customFormat="1" ht="15" customHeight="1">
      <c r="A42" s="40"/>
      <c r="B42" s="67" t="s">
        <v>136</v>
      </c>
      <c r="C42" s="79">
        <v>42.49</v>
      </c>
      <c r="D42" s="79">
        <v>29.99</v>
      </c>
      <c r="E42" s="76"/>
      <c r="F42" s="76"/>
      <c r="G42" s="77"/>
      <c r="H42" s="76"/>
      <c r="I42" s="110">
        <v>0.1799</v>
      </c>
      <c r="J42" s="69"/>
      <c r="K42" s="72"/>
      <c r="L42" s="81"/>
      <c r="M42" s="72"/>
      <c r="N42" s="72"/>
      <c r="O42" s="73" t="s">
        <v>285</v>
      </c>
      <c r="P42" s="73">
        <v>0.05</v>
      </c>
      <c r="Q42" s="74" t="s">
        <v>112</v>
      </c>
      <c r="R42" s="74" t="s">
        <v>106</v>
      </c>
      <c r="S42" s="74" t="s">
        <v>106</v>
      </c>
      <c r="T42" s="74" t="s">
        <v>106</v>
      </c>
      <c r="U42" s="75">
        <v>0.11641095890410959</v>
      </c>
      <c r="V42" s="75">
        <v>8.2164383561643836E-2</v>
      </c>
      <c r="W42" s="50"/>
      <c r="Y42" s="52">
        <v>72.709900000000005</v>
      </c>
      <c r="Z42" s="53"/>
      <c r="AA42" s="54"/>
      <c r="AB42" s="53"/>
      <c r="AC42" s="53"/>
      <c r="AD42" s="54"/>
      <c r="AE42" s="55"/>
      <c r="AF42" s="56"/>
      <c r="AG42" s="54"/>
      <c r="AH42" s="56"/>
      <c r="AI42" s="57"/>
      <c r="AJ42" s="53"/>
      <c r="AK42" s="54"/>
      <c r="AL42" s="54"/>
      <c r="XFD42" s="19"/>
    </row>
    <row r="43" spans="1:38 16384:16384" s="51" customFormat="1" ht="15" customHeight="1">
      <c r="A43" s="40"/>
      <c r="B43" s="67" t="s">
        <v>137</v>
      </c>
      <c r="C43" s="86">
        <v>39.99</v>
      </c>
      <c r="D43" s="108">
        <v>21.99</v>
      </c>
      <c r="E43" s="109"/>
      <c r="F43" s="109"/>
      <c r="G43" s="109"/>
      <c r="H43" s="109"/>
      <c r="I43" s="110">
        <v>0.2298</v>
      </c>
      <c r="J43" s="79">
        <v>0.1149</v>
      </c>
      <c r="K43" s="84"/>
      <c r="L43" s="72"/>
      <c r="M43" s="112" t="s">
        <v>291</v>
      </c>
      <c r="N43" s="72" t="s">
        <v>291</v>
      </c>
      <c r="O43" s="73" t="s">
        <v>286</v>
      </c>
      <c r="P43" s="73">
        <v>0.05</v>
      </c>
      <c r="Q43" s="74" t="s">
        <v>112</v>
      </c>
      <c r="R43" s="74" t="s">
        <v>106</v>
      </c>
      <c r="S43" s="74" t="s">
        <v>106</v>
      </c>
      <c r="T43" s="74" t="s">
        <v>106</v>
      </c>
      <c r="U43" s="111">
        <v>0.10956164383561644</v>
      </c>
      <c r="V43" s="86">
        <v>6.0246575342465747E-2</v>
      </c>
      <c r="Y43" s="52">
        <v>62.374699999999997</v>
      </c>
    </row>
    <row r="44" spans="1:38 16384:16384" s="51" customFormat="1" ht="15" customHeight="1">
      <c r="A44" s="40"/>
      <c r="B44" s="67" t="s">
        <v>138</v>
      </c>
      <c r="C44" s="86">
        <v>42.49</v>
      </c>
      <c r="D44" s="108">
        <v>18.989999999999998</v>
      </c>
      <c r="E44" s="109"/>
      <c r="F44" s="109"/>
      <c r="G44" s="109"/>
      <c r="H44" s="109"/>
      <c r="I44" s="110">
        <v>0.15913099999999999</v>
      </c>
      <c r="J44" s="84"/>
      <c r="K44" s="83"/>
      <c r="L44" s="72"/>
      <c r="M44" s="72" t="s">
        <v>291</v>
      </c>
      <c r="N44" s="72" t="s">
        <v>291</v>
      </c>
      <c r="O44" s="73" t="s">
        <v>346</v>
      </c>
      <c r="P44" s="73">
        <v>0.05</v>
      </c>
      <c r="Q44" s="74" t="s">
        <v>120</v>
      </c>
      <c r="R44" s="74" t="s">
        <v>106</v>
      </c>
      <c r="S44" s="74" t="s">
        <v>106</v>
      </c>
      <c r="T44" s="74" t="s">
        <v>106</v>
      </c>
      <c r="U44" s="111">
        <v>0.11641095890410959</v>
      </c>
      <c r="V44" s="86">
        <v>5.2027397260273965E-2</v>
      </c>
      <c r="Y44" s="52">
        <v>61.689131000000003</v>
      </c>
    </row>
    <row r="45" spans="1:38 16384:16384" s="51" customFormat="1" ht="15" customHeight="1">
      <c r="A45" s="40"/>
      <c r="B45" s="67" t="s">
        <v>139</v>
      </c>
      <c r="C45" s="86">
        <v>39.99</v>
      </c>
      <c r="D45" s="108">
        <v>21.99</v>
      </c>
      <c r="E45" s="109"/>
      <c r="F45" s="109"/>
      <c r="G45" s="109"/>
      <c r="H45" s="109"/>
      <c r="I45" s="113">
        <v>0.23980000000000001</v>
      </c>
      <c r="J45" s="114">
        <v>0.11990000000000001</v>
      </c>
      <c r="K45" s="72"/>
      <c r="L45" s="72"/>
      <c r="M45" s="72" t="s">
        <v>291</v>
      </c>
      <c r="N45" s="72" t="s">
        <v>291</v>
      </c>
      <c r="O45" s="73" t="s">
        <v>122</v>
      </c>
      <c r="P45" s="73">
        <v>0.06</v>
      </c>
      <c r="Q45" s="74" t="s">
        <v>104</v>
      </c>
      <c r="R45" s="74" t="s">
        <v>106</v>
      </c>
      <c r="S45" s="74" t="s">
        <v>106</v>
      </c>
      <c r="T45" s="74" t="s">
        <v>106</v>
      </c>
      <c r="U45" s="115">
        <v>0.10956164383561644</v>
      </c>
      <c r="V45" s="108">
        <v>6.0246575342465747E-2</v>
      </c>
      <c r="Y45" s="52">
        <v>62.39970000000001</v>
      </c>
    </row>
    <row r="46" spans="1:38 16384:16384" s="51" customFormat="1" ht="15" customHeight="1">
      <c r="A46" s="40"/>
      <c r="B46" s="67" t="s">
        <v>140</v>
      </c>
      <c r="C46" s="86">
        <v>39.99</v>
      </c>
      <c r="D46" s="86">
        <v>21.99</v>
      </c>
      <c r="E46" s="70"/>
      <c r="F46" s="67"/>
      <c r="G46" s="70"/>
      <c r="H46" s="67"/>
      <c r="I46" s="80">
        <v>0.17499899999999999</v>
      </c>
      <c r="J46" s="72"/>
      <c r="K46" s="72"/>
      <c r="L46" s="72"/>
      <c r="M46" s="72"/>
      <c r="N46" s="72"/>
      <c r="O46" s="73" t="s">
        <v>122</v>
      </c>
      <c r="P46" s="73">
        <v>0.05</v>
      </c>
      <c r="Q46" s="74" t="s">
        <v>104</v>
      </c>
      <c r="R46" s="74" t="s">
        <v>106</v>
      </c>
      <c r="S46" s="74" t="s">
        <v>106</v>
      </c>
      <c r="T46" s="74" t="s">
        <v>106</v>
      </c>
      <c r="U46" s="75">
        <v>0.10956164383561644</v>
      </c>
      <c r="V46" s="75">
        <v>6.0246575342465747E-2</v>
      </c>
      <c r="W46" s="50"/>
      <c r="Y46" s="52">
        <v>62.204999000000001</v>
      </c>
      <c r="Z46" s="53"/>
      <c r="AA46" s="54"/>
      <c r="AB46" s="53"/>
      <c r="AC46" s="53"/>
      <c r="AD46" s="54"/>
      <c r="AE46" s="55"/>
      <c r="AF46" s="56"/>
      <c r="AG46" s="54"/>
      <c r="AH46" s="56"/>
      <c r="AI46" s="57"/>
      <c r="AJ46" s="53"/>
      <c r="AK46" s="54"/>
      <c r="AL46" s="54"/>
      <c r="XFD46" s="19"/>
    </row>
    <row r="47" spans="1:38 16384:16384" s="51" customFormat="1" ht="15" customHeight="1">
      <c r="A47" s="40"/>
      <c r="B47" s="67" t="s">
        <v>349</v>
      </c>
      <c r="C47" s="86">
        <v>39.99</v>
      </c>
      <c r="D47" s="86">
        <v>21.99</v>
      </c>
      <c r="E47" s="70"/>
      <c r="F47" s="67"/>
      <c r="G47" s="70"/>
      <c r="H47" s="67"/>
      <c r="I47" s="80">
        <v>0.249</v>
      </c>
      <c r="J47" s="114">
        <v>0.05</v>
      </c>
      <c r="K47" s="72"/>
      <c r="L47" s="72"/>
      <c r="M47" s="72"/>
      <c r="N47" s="72"/>
      <c r="O47" s="73" t="s">
        <v>122</v>
      </c>
      <c r="P47" s="73">
        <v>0.05</v>
      </c>
      <c r="Q47" s="74" t="s">
        <v>104</v>
      </c>
      <c r="R47" s="74" t="s">
        <v>106</v>
      </c>
      <c r="S47" s="74" t="s">
        <v>106</v>
      </c>
      <c r="T47" s="74" t="s">
        <v>106</v>
      </c>
      <c r="U47" s="75">
        <v>0.10956164383561644</v>
      </c>
      <c r="V47" s="75">
        <v>6.0246575342465747E-2</v>
      </c>
      <c r="W47" s="50"/>
      <c r="Y47" s="52">
        <v>62.329000000000001</v>
      </c>
      <c r="Z47" s="53"/>
      <c r="AA47" s="54"/>
      <c r="AB47" s="53"/>
      <c r="AC47" s="53"/>
      <c r="AD47" s="54"/>
      <c r="AE47" s="55"/>
      <c r="AF47" s="56"/>
      <c r="AG47" s="54"/>
      <c r="AH47" s="56"/>
      <c r="AI47" s="57"/>
      <c r="AJ47" s="53"/>
      <c r="AK47" s="54"/>
      <c r="AL47" s="54"/>
      <c r="XFD47" s="19"/>
    </row>
    <row r="48" spans="1:38 16384:16384" s="51" customFormat="1" ht="15" customHeight="1">
      <c r="A48" s="40"/>
      <c r="B48" s="87" t="s">
        <v>141</v>
      </c>
      <c r="C48" s="58">
        <v>45.49</v>
      </c>
      <c r="D48" s="244">
        <v>22.99</v>
      </c>
      <c r="E48" s="66"/>
      <c r="F48" s="66"/>
      <c r="G48" s="66"/>
      <c r="H48" s="66"/>
      <c r="I48" s="105">
        <v>0.15612499999999999</v>
      </c>
      <c r="J48" s="62"/>
      <c r="K48" s="62"/>
      <c r="L48" s="62"/>
      <c r="N48" s="62"/>
      <c r="O48" s="89" t="s">
        <v>287</v>
      </c>
      <c r="P48" s="89">
        <v>0.05</v>
      </c>
      <c r="Q48" s="90" t="s">
        <v>104</v>
      </c>
      <c r="R48" s="90" t="s">
        <v>106</v>
      </c>
      <c r="S48" s="90" t="s">
        <v>105</v>
      </c>
      <c r="T48" s="90" t="s">
        <v>106</v>
      </c>
      <c r="U48" s="49">
        <v>0.12463013698630138</v>
      </c>
      <c r="V48" s="49">
        <v>6.298630136986301E-2</v>
      </c>
      <c r="W48" s="50"/>
      <c r="Y48" s="52">
        <v>68.686125000000004</v>
      </c>
    </row>
    <row r="49" spans="1:30" s="51" customFormat="1" ht="15" customHeight="1">
      <c r="A49" s="40"/>
      <c r="B49" s="87" t="s">
        <v>142</v>
      </c>
      <c r="C49" s="118">
        <v>27.704412999999999</v>
      </c>
      <c r="D49" s="118">
        <v>0.72542299999999993</v>
      </c>
      <c r="E49" s="66"/>
      <c r="F49" s="66"/>
      <c r="G49" s="66"/>
      <c r="H49" s="66"/>
      <c r="I49" s="119">
        <v>0.03</v>
      </c>
      <c r="J49" s="62"/>
      <c r="K49" s="62"/>
      <c r="L49" s="62"/>
      <c r="M49" s="62"/>
      <c r="N49" s="62"/>
      <c r="O49" s="89" t="s">
        <v>122</v>
      </c>
      <c r="P49" s="89" t="s">
        <v>127</v>
      </c>
      <c r="Q49" s="90" t="s">
        <v>104</v>
      </c>
      <c r="R49" s="90" t="s">
        <v>105</v>
      </c>
      <c r="S49" s="90" t="s">
        <v>105</v>
      </c>
      <c r="T49" s="90" t="s">
        <v>106</v>
      </c>
      <c r="U49" s="120">
        <v>7.5902501369863012E-2</v>
      </c>
      <c r="V49" s="117">
        <v>1.9874602739726023E-3</v>
      </c>
      <c r="Y49" s="52">
        <v>28.459835999999999</v>
      </c>
    </row>
    <row r="50" spans="1:30" s="51" customFormat="1" ht="15" customHeight="1">
      <c r="A50" s="40"/>
      <c r="B50" s="87" t="s">
        <v>143</v>
      </c>
      <c r="C50" s="118">
        <v>27.704412999999999</v>
      </c>
      <c r="D50" s="118">
        <v>0.72542299999999993</v>
      </c>
      <c r="E50" s="66"/>
      <c r="F50" s="66"/>
      <c r="G50" s="66"/>
      <c r="H50" s="66"/>
      <c r="I50" s="119">
        <v>0.03</v>
      </c>
      <c r="J50" s="62"/>
      <c r="K50" s="62"/>
      <c r="L50" s="62"/>
      <c r="M50" s="62"/>
      <c r="N50" s="62"/>
      <c r="O50" s="89" t="s">
        <v>122</v>
      </c>
      <c r="P50" s="89" t="s">
        <v>127</v>
      </c>
      <c r="Q50" s="90" t="s">
        <v>104</v>
      </c>
      <c r="R50" s="90" t="s">
        <v>105</v>
      </c>
      <c r="S50" s="90" t="s">
        <v>105</v>
      </c>
      <c r="T50" s="90" t="s">
        <v>106</v>
      </c>
      <c r="U50" s="120">
        <v>7.5902501369863012E-2</v>
      </c>
      <c r="V50" s="117">
        <v>1.9874602739726023E-3</v>
      </c>
      <c r="Y50" s="52">
        <v>28.459835999999999</v>
      </c>
    </row>
    <row r="51" spans="1:30" s="51" customFormat="1" ht="15" customHeight="1">
      <c r="A51" s="40"/>
      <c r="B51" s="41" t="s">
        <v>402</v>
      </c>
      <c r="C51" s="58">
        <v>39.99</v>
      </c>
      <c r="D51" s="58">
        <v>22.99</v>
      </c>
      <c r="E51" s="66"/>
      <c r="F51" s="66"/>
      <c r="G51" s="66"/>
      <c r="H51" s="66"/>
      <c r="I51" s="282">
        <v>0.27</v>
      </c>
      <c r="J51" s="58">
        <v>0.13500000000000001</v>
      </c>
      <c r="K51" s="101"/>
      <c r="L51" s="101"/>
      <c r="M51" s="101"/>
      <c r="N51" s="101"/>
      <c r="O51" s="102" t="s">
        <v>401</v>
      </c>
      <c r="P51" s="102">
        <v>0.05</v>
      </c>
      <c r="Q51" s="103" t="s">
        <v>120</v>
      </c>
      <c r="R51" s="103" t="s">
        <v>105</v>
      </c>
      <c r="S51" s="103" t="s">
        <v>106</v>
      </c>
      <c r="T51" s="103" t="s">
        <v>106</v>
      </c>
      <c r="U51" s="286">
        <v>0.10956164383561644</v>
      </c>
      <c r="V51" s="95">
        <v>6.298630136986301E-2</v>
      </c>
      <c r="Y51" s="52">
        <v>63.435000000000002</v>
      </c>
    </row>
    <row r="52" spans="1:30" s="51" customFormat="1" ht="15" customHeight="1">
      <c r="A52" s="40"/>
      <c r="B52" s="121" t="s">
        <v>144</v>
      </c>
      <c r="C52" s="122">
        <v>60.49</v>
      </c>
      <c r="D52" s="123">
        <v>2.48</v>
      </c>
      <c r="E52" s="124"/>
      <c r="F52" s="124"/>
      <c r="G52" s="124"/>
      <c r="H52" s="124"/>
      <c r="I52" s="125">
        <v>0.30809999999999998</v>
      </c>
      <c r="J52" s="126">
        <v>0.2722</v>
      </c>
      <c r="K52" s="126">
        <v>0.26100000000000001</v>
      </c>
      <c r="L52" s="127" t="s">
        <v>291</v>
      </c>
      <c r="M52" s="127" t="s">
        <v>291</v>
      </c>
      <c r="N52" s="127" t="s">
        <v>291</v>
      </c>
      <c r="O52" s="128" t="s">
        <v>122</v>
      </c>
      <c r="P52" s="128">
        <v>0.05</v>
      </c>
      <c r="Q52" s="129" t="s">
        <v>104</v>
      </c>
      <c r="R52" s="129" t="s">
        <v>105</v>
      </c>
      <c r="S52" s="129" t="s">
        <v>105</v>
      </c>
      <c r="T52" s="129" t="s">
        <v>106</v>
      </c>
      <c r="U52" s="130">
        <v>0.16572602739726028</v>
      </c>
      <c r="V52" s="126">
        <v>6.7945205479452058E-3</v>
      </c>
      <c r="Y52" s="52">
        <v>63.8613</v>
      </c>
    </row>
    <row r="53" spans="1:30" ht="24.6">
      <c r="A53" s="28"/>
      <c r="B53" s="376" t="s">
        <v>292</v>
      </c>
      <c r="C53" s="376"/>
      <c r="D53" s="376"/>
      <c r="E53" s="376"/>
      <c r="F53" s="376"/>
      <c r="G53" s="376"/>
      <c r="H53" s="376"/>
      <c r="I53" s="376"/>
      <c r="J53" s="376"/>
      <c r="K53" s="376"/>
      <c r="L53" s="376"/>
      <c r="M53" s="376"/>
      <c r="N53" s="376"/>
      <c r="O53" s="376"/>
      <c r="P53" s="376"/>
      <c r="Q53" s="376"/>
      <c r="R53" s="376"/>
      <c r="S53" s="376"/>
      <c r="T53" s="376"/>
      <c r="U53" s="376"/>
      <c r="V53" s="376"/>
      <c r="Y53" s="134"/>
    </row>
    <row r="54" spans="1:30" s="40" customFormat="1" ht="15" customHeight="1">
      <c r="A54" s="135"/>
      <c r="B54" s="136" t="s">
        <v>145</v>
      </c>
      <c r="C54" s="154">
        <v>21.797514</v>
      </c>
      <c r="D54" s="154">
        <v>11.870514999999999</v>
      </c>
      <c r="E54" s="154">
        <v>7.1523000000000003</v>
      </c>
      <c r="F54" s="154">
        <v>5.5980840000000001</v>
      </c>
      <c r="G54" s="154">
        <v>4.4589860000000003</v>
      </c>
      <c r="H54" s="154">
        <v>3.7574070000000002</v>
      </c>
      <c r="I54" s="137">
        <v>0.187</v>
      </c>
      <c r="J54" s="138"/>
      <c r="K54" s="138"/>
      <c r="L54" s="138"/>
      <c r="M54" s="138"/>
      <c r="N54" s="138"/>
      <c r="O54" s="139" t="s">
        <v>146</v>
      </c>
      <c r="P54" s="139">
        <v>0.03</v>
      </c>
      <c r="Q54" s="140" t="s">
        <v>104</v>
      </c>
      <c r="R54" s="140" t="s">
        <v>106</v>
      </c>
      <c r="S54" s="140" t="s">
        <v>105</v>
      </c>
      <c r="T54" s="140" t="s">
        <v>106</v>
      </c>
      <c r="U54" s="141"/>
      <c r="V54" s="141"/>
      <c r="W54" s="142"/>
      <c r="X54" s="143"/>
      <c r="Y54" s="134">
        <v>54.851806000000003</v>
      </c>
      <c r="Z54" s="142"/>
      <c r="AA54" s="143"/>
      <c r="AB54" s="143"/>
      <c r="AC54" s="143"/>
      <c r="AD54" s="143"/>
    </row>
    <row r="55" spans="1:30" s="40" customFormat="1" ht="15" customHeight="1">
      <c r="A55" s="135"/>
      <c r="B55" s="136" t="s">
        <v>341</v>
      </c>
      <c r="C55" s="154">
        <v>21.797514</v>
      </c>
      <c r="D55" s="154">
        <v>11.870514999999997</v>
      </c>
      <c r="E55" s="154">
        <v>7.1522999999999994</v>
      </c>
      <c r="F55" s="154">
        <v>6.5980840000000001</v>
      </c>
      <c r="G55" s="154">
        <v>6.4589860000000003</v>
      </c>
      <c r="H55" s="154">
        <v>5.7574069999999997</v>
      </c>
      <c r="I55" s="137">
        <v>0.17899999999999999</v>
      </c>
      <c r="J55" s="138"/>
      <c r="K55" s="138"/>
      <c r="L55" s="138"/>
      <c r="M55" s="138"/>
      <c r="N55" s="138"/>
      <c r="O55" s="139" t="s">
        <v>148</v>
      </c>
      <c r="P55" s="139">
        <v>0.03</v>
      </c>
      <c r="Q55" s="140" t="s">
        <v>120</v>
      </c>
      <c r="R55" s="140" t="s">
        <v>106</v>
      </c>
      <c r="S55" s="140" t="s">
        <v>105</v>
      </c>
      <c r="T55" s="140" t="s">
        <v>106</v>
      </c>
      <c r="U55" s="141"/>
      <c r="V55" s="141"/>
      <c r="W55" s="142"/>
      <c r="X55" s="143"/>
      <c r="Y55" s="134">
        <v>59.843806000000001</v>
      </c>
      <c r="Z55" s="142"/>
      <c r="AA55" s="143"/>
      <c r="AB55" s="143"/>
      <c r="AC55" s="143"/>
      <c r="AD55" s="143"/>
    </row>
    <row r="56" spans="1:30" s="40" customFormat="1" ht="15" customHeight="1">
      <c r="A56" s="135"/>
      <c r="B56" s="136" t="s">
        <v>147</v>
      </c>
      <c r="C56" s="154">
        <v>21.797514</v>
      </c>
      <c r="D56" s="154">
        <v>11.870514999999999</v>
      </c>
      <c r="E56" s="154">
        <v>10.952299999999999</v>
      </c>
      <c r="F56" s="154">
        <v>10.398084000000001</v>
      </c>
      <c r="G56" s="154">
        <v>9.2589860000000002</v>
      </c>
      <c r="H56" s="154">
        <v>8.7574070000000006</v>
      </c>
      <c r="I56" s="137">
        <v>0.18</v>
      </c>
      <c r="J56" s="138"/>
      <c r="K56" s="138"/>
      <c r="L56" s="138"/>
      <c r="M56" s="138"/>
      <c r="N56" s="138"/>
      <c r="O56" s="139" t="s">
        <v>148</v>
      </c>
      <c r="P56" s="139">
        <v>0.03</v>
      </c>
      <c r="Q56" s="140" t="s">
        <v>120</v>
      </c>
      <c r="R56" s="140" t="s">
        <v>106</v>
      </c>
      <c r="S56" s="140" t="s">
        <v>105</v>
      </c>
      <c r="T56" s="140" t="s">
        <v>106</v>
      </c>
      <c r="U56" s="141"/>
      <c r="V56" s="141"/>
      <c r="W56" s="142"/>
      <c r="X56" s="143"/>
      <c r="Y56" s="134">
        <v>73.244806000000011</v>
      </c>
      <c r="Z56" s="142"/>
      <c r="AA56" s="143"/>
      <c r="AB56" s="143"/>
      <c r="AC56" s="143"/>
      <c r="AD56" s="143"/>
    </row>
    <row r="57" spans="1:30" s="40" customFormat="1" ht="15" customHeight="1">
      <c r="A57" s="135"/>
      <c r="B57" s="136" t="s">
        <v>149</v>
      </c>
      <c r="C57" s="154">
        <v>21.797514</v>
      </c>
      <c r="D57" s="154">
        <v>11.870514999999999</v>
      </c>
      <c r="E57" s="154">
        <v>7.1523000000000003</v>
      </c>
      <c r="F57" s="154">
        <v>5.5980840000000001</v>
      </c>
      <c r="G57" s="154">
        <v>4.4589860000000003</v>
      </c>
      <c r="H57" s="154">
        <v>3.7574070000000002</v>
      </c>
      <c r="I57" s="137">
        <v>0.29899999999999999</v>
      </c>
      <c r="J57" s="138">
        <v>0.14899999999999999</v>
      </c>
      <c r="K57" s="138"/>
      <c r="L57" s="138"/>
      <c r="M57" s="138"/>
      <c r="N57" s="138"/>
      <c r="O57" s="139" t="s">
        <v>146</v>
      </c>
      <c r="P57" s="139">
        <v>0.03</v>
      </c>
      <c r="Q57" s="140" t="s">
        <v>104</v>
      </c>
      <c r="R57" s="140" t="s">
        <v>106</v>
      </c>
      <c r="S57" s="140" t="s">
        <v>105</v>
      </c>
      <c r="T57" s="140" t="s">
        <v>106</v>
      </c>
      <c r="U57" s="141"/>
      <c r="V57" s="141"/>
      <c r="W57" s="142"/>
      <c r="X57" s="143"/>
      <c r="Y57" s="134">
        <v>55.112806000000006</v>
      </c>
      <c r="Z57" s="142"/>
      <c r="AA57" s="143"/>
      <c r="AB57" s="143"/>
      <c r="AC57" s="143"/>
      <c r="AD57" s="143"/>
    </row>
    <row r="58" spans="1:30" s="40" customFormat="1" ht="15" customHeight="1">
      <c r="A58" s="135"/>
      <c r="B58" s="136" t="s">
        <v>150</v>
      </c>
      <c r="C58" s="154">
        <v>21.797514</v>
      </c>
      <c r="D58" s="154">
        <v>11.870514999999999</v>
      </c>
      <c r="E58" s="154">
        <v>7.1523000000000003</v>
      </c>
      <c r="F58" s="154">
        <v>5.5980840000000001</v>
      </c>
      <c r="G58" s="154">
        <v>4.4589860000000003</v>
      </c>
      <c r="H58" s="154">
        <v>3.7574070000000002</v>
      </c>
      <c r="I58" s="137">
        <v>0.29899999999999999</v>
      </c>
      <c r="J58" s="138">
        <v>0.11199999999999999</v>
      </c>
      <c r="K58" s="138"/>
      <c r="L58" s="138"/>
      <c r="M58" s="138"/>
      <c r="N58" s="138"/>
      <c r="O58" s="139" t="s">
        <v>146</v>
      </c>
      <c r="P58" s="139">
        <v>0.03</v>
      </c>
      <c r="Q58" s="140" t="s">
        <v>104</v>
      </c>
      <c r="R58" s="140" t="s">
        <v>106</v>
      </c>
      <c r="S58" s="140" t="s">
        <v>105</v>
      </c>
      <c r="T58" s="140" t="s">
        <v>106</v>
      </c>
      <c r="U58" s="141"/>
      <c r="V58" s="141"/>
      <c r="W58" s="142"/>
      <c r="X58" s="143"/>
      <c r="Y58" s="134">
        <v>55.075806000000007</v>
      </c>
      <c r="Z58" s="142"/>
      <c r="AA58" s="143"/>
      <c r="AB58" s="143"/>
      <c r="AC58" s="143"/>
      <c r="AD58" s="143"/>
    </row>
    <row r="59" spans="1:30" s="40" customFormat="1" ht="15" customHeight="1">
      <c r="A59" s="135"/>
      <c r="B59" s="136" t="s">
        <v>151</v>
      </c>
      <c r="C59" s="154">
        <v>9.31</v>
      </c>
      <c r="D59" s="154">
        <v>9.31</v>
      </c>
      <c r="E59" s="154">
        <v>9.31</v>
      </c>
      <c r="F59" s="154">
        <v>9.31</v>
      </c>
      <c r="G59" s="154">
        <v>9.31</v>
      </c>
      <c r="H59" s="154">
        <v>9.31</v>
      </c>
      <c r="I59" s="137">
        <v>0.20499999999999999</v>
      </c>
      <c r="J59" s="138"/>
      <c r="K59" s="138"/>
      <c r="L59" s="138"/>
      <c r="M59" s="138"/>
      <c r="N59" s="138"/>
      <c r="O59" s="139" t="s">
        <v>152</v>
      </c>
      <c r="P59" s="139">
        <v>0.03</v>
      </c>
      <c r="Q59" s="140" t="s">
        <v>104</v>
      </c>
      <c r="R59" s="140" t="s">
        <v>106</v>
      </c>
      <c r="S59" s="140" t="s">
        <v>105</v>
      </c>
      <c r="T59" s="140" t="s">
        <v>106</v>
      </c>
      <c r="U59" s="141"/>
      <c r="V59" s="141"/>
      <c r="W59" s="142"/>
      <c r="X59" s="143"/>
      <c r="Y59" s="134">
        <v>56.095000000000006</v>
      </c>
      <c r="Z59" s="142"/>
      <c r="AA59" s="143"/>
      <c r="AB59" s="143"/>
      <c r="AC59" s="143"/>
      <c r="AD59" s="143"/>
    </row>
    <row r="60" spans="1:30" s="40" customFormat="1" ht="15" customHeight="1">
      <c r="A60" s="135"/>
      <c r="B60" s="144" t="s">
        <v>153</v>
      </c>
      <c r="C60" s="245">
        <v>21.797514</v>
      </c>
      <c r="D60" s="245">
        <v>11.870514999999999</v>
      </c>
      <c r="E60" s="245">
        <v>10.952299999999999</v>
      </c>
      <c r="F60" s="245">
        <v>10.398084000000001</v>
      </c>
      <c r="G60" s="245">
        <v>9.2589860000000002</v>
      </c>
      <c r="H60" s="245">
        <v>8.7574070000000006</v>
      </c>
      <c r="I60" s="145">
        <v>0.186</v>
      </c>
      <c r="J60" s="146"/>
      <c r="K60" s="147"/>
      <c r="L60" s="147"/>
      <c r="M60" s="147"/>
      <c r="N60" s="147"/>
      <c r="O60" s="148" t="s">
        <v>154</v>
      </c>
      <c r="P60" s="148">
        <v>0.03</v>
      </c>
      <c r="Q60" s="149" t="s">
        <v>120</v>
      </c>
      <c r="R60" s="149" t="s">
        <v>106</v>
      </c>
      <c r="S60" s="149" t="s">
        <v>105</v>
      </c>
      <c r="T60" s="149" t="s">
        <v>106</v>
      </c>
      <c r="U60" s="141"/>
      <c r="V60" s="133"/>
      <c r="W60" s="142"/>
      <c r="X60" s="143"/>
      <c r="Y60" s="134">
        <v>73.250806000000011</v>
      </c>
      <c r="Z60" s="142"/>
      <c r="AA60" s="143"/>
      <c r="AB60" s="143"/>
      <c r="AC60" s="143"/>
      <c r="AD60" s="143"/>
    </row>
    <row r="61" spans="1:30" s="40" customFormat="1" ht="15" customHeight="1">
      <c r="A61" s="135"/>
      <c r="B61" s="144" t="s">
        <v>155</v>
      </c>
      <c r="C61" s="245">
        <v>21.797514</v>
      </c>
      <c r="D61" s="245">
        <v>11.870514999999999</v>
      </c>
      <c r="E61" s="245">
        <v>9.0523000000000007</v>
      </c>
      <c r="F61" s="245">
        <v>7.9980840000000004</v>
      </c>
      <c r="G61" s="245">
        <v>6.8589859999999998</v>
      </c>
      <c r="H61" s="245">
        <v>6.2574069999999997</v>
      </c>
      <c r="I61" s="145">
        <v>0.17299999999999999</v>
      </c>
      <c r="J61" s="146"/>
      <c r="K61" s="147"/>
      <c r="L61" s="147"/>
      <c r="M61" s="147"/>
      <c r="N61" s="147"/>
      <c r="O61" s="148" t="s">
        <v>154</v>
      </c>
      <c r="P61" s="148">
        <v>0.03</v>
      </c>
      <c r="Q61" s="149" t="s">
        <v>120</v>
      </c>
      <c r="R61" s="149" t="s">
        <v>106</v>
      </c>
      <c r="S61" s="149" t="s">
        <v>105</v>
      </c>
      <c r="T61" s="149" t="s">
        <v>106</v>
      </c>
      <c r="U61" s="141"/>
      <c r="V61" s="133"/>
      <c r="W61" s="142"/>
      <c r="X61" s="143"/>
      <c r="Y61" s="134">
        <v>64.037806000000003</v>
      </c>
      <c r="Z61" s="142"/>
      <c r="AA61" s="143"/>
      <c r="AB61" s="143"/>
      <c r="AC61" s="143"/>
      <c r="AD61" s="143"/>
    </row>
    <row r="62" spans="1:30" s="40" customFormat="1" ht="15" customHeight="1">
      <c r="A62" s="135"/>
      <c r="B62" s="144" t="s">
        <v>156</v>
      </c>
      <c r="C62" s="245">
        <v>21.797514</v>
      </c>
      <c r="D62" s="245">
        <v>11.870514999999999</v>
      </c>
      <c r="E62" s="245">
        <v>7.1523000000000003</v>
      </c>
      <c r="F62" s="245">
        <v>5.5980840000000001</v>
      </c>
      <c r="G62" s="245">
        <v>4.4589860000000003</v>
      </c>
      <c r="H62" s="245">
        <v>3.7574070000000002</v>
      </c>
      <c r="I62" s="145">
        <v>0.17299999999999999</v>
      </c>
      <c r="J62" s="146"/>
      <c r="K62" s="147"/>
      <c r="L62" s="147"/>
      <c r="M62" s="147"/>
      <c r="N62" s="147"/>
      <c r="O62" s="148" t="s">
        <v>154</v>
      </c>
      <c r="P62" s="148">
        <v>0.03</v>
      </c>
      <c r="Q62" s="149" t="s">
        <v>120</v>
      </c>
      <c r="R62" s="149" t="s">
        <v>106</v>
      </c>
      <c r="S62" s="149" t="s">
        <v>105</v>
      </c>
      <c r="T62" s="149" t="s">
        <v>106</v>
      </c>
      <c r="U62" s="141"/>
      <c r="V62" s="133"/>
      <c r="W62" s="142"/>
      <c r="X62" s="143"/>
      <c r="Y62" s="134">
        <v>54.837806000000008</v>
      </c>
      <c r="Z62" s="142"/>
      <c r="AA62" s="143"/>
      <c r="AB62" s="143"/>
      <c r="AC62" s="143"/>
      <c r="AD62" s="143"/>
    </row>
    <row r="63" spans="1:30" s="51" customFormat="1" ht="15" customHeight="1">
      <c r="A63" s="40"/>
      <c r="B63" s="136" t="s">
        <v>157</v>
      </c>
      <c r="C63" s="150">
        <v>21.797514</v>
      </c>
      <c r="D63" s="150">
        <v>11.870514999999999</v>
      </c>
      <c r="E63" s="150">
        <v>7.1523000000000003</v>
      </c>
      <c r="F63" s="150">
        <v>6.5980840000000001</v>
      </c>
      <c r="G63" s="150">
        <v>5.4589860000000003</v>
      </c>
      <c r="H63" s="150">
        <v>4.7574069999999997</v>
      </c>
      <c r="I63" s="137">
        <v>0.30199999999999999</v>
      </c>
      <c r="J63" s="151">
        <v>0.05</v>
      </c>
      <c r="K63" s="138"/>
      <c r="L63" s="138"/>
      <c r="M63" s="138"/>
      <c r="N63" s="152"/>
      <c r="O63" s="139" t="s">
        <v>122</v>
      </c>
      <c r="P63" s="139">
        <v>0.03</v>
      </c>
      <c r="Q63" s="140" t="s">
        <v>104</v>
      </c>
      <c r="R63" s="140" t="s">
        <v>106</v>
      </c>
      <c r="S63" s="140" t="s">
        <v>106</v>
      </c>
      <c r="T63" s="140" t="s">
        <v>106</v>
      </c>
      <c r="U63" s="141"/>
      <c r="V63" s="141"/>
      <c r="W63" s="153"/>
      <c r="X63" s="143"/>
      <c r="Y63" s="134">
        <v>58.016806000000003</v>
      </c>
      <c r="Z63" s="153"/>
      <c r="AA63" s="143"/>
      <c r="AB63" s="143"/>
      <c r="AC63" s="143"/>
      <c r="AD63" s="143"/>
    </row>
    <row r="64" spans="1:30" s="51" customFormat="1" ht="15" customHeight="1">
      <c r="A64" s="40"/>
      <c r="B64" s="136" t="s">
        <v>158</v>
      </c>
      <c r="C64" s="154">
        <v>21.797514</v>
      </c>
      <c r="D64" s="154">
        <v>11.870514999999999</v>
      </c>
      <c r="E64" s="154">
        <v>7.1523000000000003</v>
      </c>
      <c r="F64" s="154">
        <v>5.5980840000000001</v>
      </c>
      <c r="G64" s="154">
        <v>4.4589860000000003</v>
      </c>
      <c r="H64" s="154">
        <v>3.7574070000000002</v>
      </c>
      <c r="I64" s="137">
        <v>0.26700000000000002</v>
      </c>
      <c r="J64" s="138">
        <v>9.0999999999999998E-2</v>
      </c>
      <c r="K64" s="138"/>
      <c r="L64" s="138"/>
      <c r="M64" s="138"/>
      <c r="N64" s="138"/>
      <c r="O64" s="139" t="s">
        <v>122</v>
      </c>
      <c r="P64" s="139">
        <v>0.03</v>
      </c>
      <c r="Q64" s="140" t="s">
        <v>104</v>
      </c>
      <c r="R64" s="140" t="s">
        <v>105</v>
      </c>
      <c r="S64" s="140" t="s">
        <v>105</v>
      </c>
      <c r="T64" s="140" t="s">
        <v>106</v>
      </c>
      <c r="U64" s="141"/>
      <c r="V64" s="141"/>
      <c r="W64" s="153"/>
      <c r="X64" s="143"/>
      <c r="Y64" s="134">
        <v>55.02280600000001</v>
      </c>
      <c r="Z64" s="153"/>
      <c r="AA64" s="143"/>
      <c r="AB64" s="143"/>
      <c r="AC64" s="143"/>
      <c r="AD64" s="143"/>
    </row>
    <row r="65" spans="1:38 16384:16384" s="51" customFormat="1" ht="15" customHeight="1">
      <c r="A65" s="40"/>
      <c r="B65" s="87" t="s">
        <v>159</v>
      </c>
      <c r="C65" s="91">
        <v>24.491634999999999</v>
      </c>
      <c r="D65" s="91">
        <v>12.696152</v>
      </c>
      <c r="E65" s="91">
        <v>9.5044079999999997</v>
      </c>
      <c r="F65" s="91">
        <v>7.0344860000000002</v>
      </c>
      <c r="G65" s="91">
        <v>5.3704159999999996</v>
      </c>
      <c r="H65" s="91">
        <v>3.9898530000000001</v>
      </c>
      <c r="I65" s="92">
        <v>0.29835599999999995</v>
      </c>
      <c r="J65" s="62">
        <v>0.268592</v>
      </c>
      <c r="K65" s="62">
        <v>0.24054600000000001</v>
      </c>
      <c r="L65" s="62">
        <v>0.22439600000000001</v>
      </c>
      <c r="M65" s="62">
        <v>0.187171</v>
      </c>
      <c r="N65" s="62">
        <v>0.19900999999999999</v>
      </c>
      <c r="O65" s="89" t="s">
        <v>160</v>
      </c>
      <c r="P65" s="89">
        <v>0.05</v>
      </c>
      <c r="Q65" s="90" t="s">
        <v>104</v>
      </c>
      <c r="R65" s="90" t="s">
        <v>105</v>
      </c>
      <c r="S65" s="90" t="s">
        <v>105</v>
      </c>
      <c r="T65" s="90" t="s">
        <v>106</v>
      </c>
      <c r="U65" s="133"/>
      <c r="V65" s="133"/>
      <c r="X65" s="143"/>
      <c r="Y65" s="134">
        <v>64.555021000000011</v>
      </c>
      <c r="AA65" s="143"/>
      <c r="AB65" s="143"/>
      <c r="AC65" s="143"/>
      <c r="AD65" s="143"/>
      <c r="AG65" s="51">
        <v>0.14987500000000001</v>
      </c>
      <c r="AH65" s="51">
        <v>0.19062100000000001</v>
      </c>
      <c r="AI65" s="51">
        <v>0.27186655546288585</v>
      </c>
    </row>
    <row r="66" spans="1:38 16384:16384" s="51" customFormat="1" ht="15" customHeight="1">
      <c r="A66" s="40"/>
      <c r="B66" s="87" t="s">
        <v>293</v>
      </c>
      <c r="C66" s="91">
        <v>21.797514</v>
      </c>
      <c r="D66" s="91">
        <v>11.870514999999999</v>
      </c>
      <c r="E66" s="91">
        <v>7.1523000000000003</v>
      </c>
      <c r="F66" s="91">
        <v>5.5980840000000001</v>
      </c>
      <c r="G66" s="91">
        <v>3.4589859999999999</v>
      </c>
      <c r="H66" s="91">
        <v>3.7574070000000002</v>
      </c>
      <c r="I66" s="92">
        <v>0.29391699999999998</v>
      </c>
      <c r="J66" s="62">
        <v>0.26168400000000003</v>
      </c>
      <c r="K66" s="62">
        <v>0.230402</v>
      </c>
      <c r="L66" s="62">
        <v>0.20220199999999999</v>
      </c>
      <c r="M66" s="62">
        <v>0.181947</v>
      </c>
      <c r="N66" s="62">
        <v>0.18976499999999999</v>
      </c>
      <c r="O66" s="89" t="s">
        <v>294</v>
      </c>
      <c r="P66" s="89">
        <v>0.03</v>
      </c>
      <c r="Q66" s="90" t="s">
        <v>104</v>
      </c>
      <c r="R66" s="90" t="s">
        <v>105</v>
      </c>
      <c r="S66" s="90" t="s">
        <v>106</v>
      </c>
      <c r="T66" s="90" t="s">
        <v>106</v>
      </c>
      <c r="U66" s="133"/>
      <c r="V66" s="133"/>
      <c r="X66" s="143"/>
      <c r="Y66" s="134">
        <v>55.024723000000009</v>
      </c>
      <c r="AA66" s="143"/>
      <c r="AB66" s="143"/>
      <c r="AC66" s="143"/>
      <c r="AD66" s="143"/>
      <c r="AG66" s="153">
        <v>0.12739400000000001</v>
      </c>
      <c r="AH66" s="153">
        <v>0.16202816796663888</v>
      </c>
    </row>
    <row r="67" spans="1:38 16384:16384" s="51" customFormat="1" ht="15" customHeight="1">
      <c r="A67" s="40"/>
      <c r="B67" s="87" t="s">
        <v>161</v>
      </c>
      <c r="C67" s="91">
        <v>20.376926999999998</v>
      </c>
      <c r="D67" s="91">
        <v>10.617621</v>
      </c>
      <c r="E67" s="91">
        <v>4.4815339999999999</v>
      </c>
      <c r="F67" s="91">
        <v>3.886333</v>
      </c>
      <c r="G67" s="91">
        <v>2.5138509999999998</v>
      </c>
      <c r="H67" s="91">
        <v>1.4422870000000001</v>
      </c>
      <c r="I67" s="92">
        <v>0.23394999999999999</v>
      </c>
      <c r="J67" s="62">
        <v>0.196076</v>
      </c>
      <c r="K67" s="62">
        <v>0.167576</v>
      </c>
      <c r="L67" s="62">
        <v>0.146976</v>
      </c>
      <c r="M67" s="62">
        <v>0.13195999999999999</v>
      </c>
      <c r="N67" s="62">
        <v>0.13810600000000001</v>
      </c>
      <c r="O67" s="89" t="s">
        <v>162</v>
      </c>
      <c r="P67" s="89">
        <v>0.01</v>
      </c>
      <c r="Q67" s="90" t="s">
        <v>104</v>
      </c>
      <c r="R67" s="90" t="s">
        <v>105</v>
      </c>
      <c r="S67" s="90" t="s">
        <v>105</v>
      </c>
      <c r="T67" s="90" t="s">
        <v>106</v>
      </c>
      <c r="U67" s="133"/>
      <c r="V67" s="133"/>
      <c r="X67" s="143"/>
      <c r="Y67" s="134">
        <v>44.343196999999996</v>
      </c>
      <c r="AA67" s="143"/>
      <c r="AB67" s="143"/>
      <c r="AC67" s="143"/>
      <c r="AD67" s="143"/>
    </row>
    <row r="68" spans="1:38 16384:16384" s="51" customFormat="1" ht="15" customHeight="1">
      <c r="A68" s="40"/>
      <c r="B68" s="87" t="s">
        <v>163</v>
      </c>
      <c r="C68" s="91">
        <v>20.376926999999998</v>
      </c>
      <c r="D68" s="91">
        <v>10.617621</v>
      </c>
      <c r="E68" s="91">
        <v>4.4815339999999999</v>
      </c>
      <c r="F68" s="91">
        <v>3.886333</v>
      </c>
      <c r="G68" s="91">
        <v>2.5138509999999998</v>
      </c>
      <c r="H68" s="91">
        <v>1.4422870000000001</v>
      </c>
      <c r="I68" s="92">
        <v>0.22342199999999998</v>
      </c>
      <c r="J68" s="62">
        <v>0.18759499999999998</v>
      </c>
      <c r="K68" s="62">
        <v>0.16418199999999999</v>
      </c>
      <c r="L68" s="62">
        <v>0.14601500000000001</v>
      </c>
      <c r="M68" s="62">
        <v>0.13030800000000001</v>
      </c>
      <c r="N68" s="62">
        <v>0.13788799999999998</v>
      </c>
      <c r="O68" s="89" t="s">
        <v>164</v>
      </c>
      <c r="P68" s="89">
        <v>0.01</v>
      </c>
      <c r="Q68" s="90" t="s">
        <v>104</v>
      </c>
      <c r="R68" s="90" t="s">
        <v>105</v>
      </c>
      <c r="S68" s="90" t="s">
        <v>105</v>
      </c>
      <c r="T68" s="90" t="s">
        <v>106</v>
      </c>
      <c r="U68" s="133"/>
      <c r="V68" s="133"/>
      <c r="X68" s="143"/>
      <c r="Y68" s="134">
        <v>44.317962999999992</v>
      </c>
      <c r="AA68" s="143"/>
      <c r="AB68" s="143"/>
      <c r="AC68" s="143"/>
      <c r="AD68" s="143"/>
    </row>
    <row r="69" spans="1:38 16384:16384" s="51" customFormat="1" ht="15" customHeight="1">
      <c r="A69" s="40"/>
      <c r="B69" s="87" t="s">
        <v>165</v>
      </c>
      <c r="C69" s="91">
        <v>20.376926999999998</v>
      </c>
      <c r="D69" s="91">
        <v>10.617621</v>
      </c>
      <c r="E69" s="91">
        <v>4.4815339999999999</v>
      </c>
      <c r="F69" s="91">
        <v>3.886333</v>
      </c>
      <c r="G69" s="91">
        <v>2.5138509999999998</v>
      </c>
      <c r="H69" s="91">
        <v>1.4422870000000001</v>
      </c>
      <c r="I69" s="92">
        <v>0.24044299999999999</v>
      </c>
      <c r="J69" s="62">
        <v>0.198294</v>
      </c>
      <c r="K69" s="62">
        <v>0.17074899999999998</v>
      </c>
      <c r="L69" s="62">
        <v>0.14937599999999998</v>
      </c>
      <c r="M69" s="62">
        <v>0.13089799999999999</v>
      </c>
      <c r="N69" s="62">
        <v>0.13981499999999999</v>
      </c>
      <c r="O69" s="89" t="s">
        <v>160</v>
      </c>
      <c r="P69" s="89">
        <v>0.01</v>
      </c>
      <c r="Q69" s="90" t="s">
        <v>104</v>
      </c>
      <c r="R69" s="90" t="s">
        <v>105</v>
      </c>
      <c r="S69" s="90" t="s">
        <v>105</v>
      </c>
      <c r="T69" s="90" t="s">
        <v>106</v>
      </c>
      <c r="U69" s="133"/>
      <c r="V69" s="133"/>
      <c r="X69" s="143"/>
      <c r="Y69" s="134">
        <v>44.358127999999994</v>
      </c>
      <c r="AA69" s="143"/>
      <c r="AB69" s="143"/>
      <c r="AC69" s="143"/>
      <c r="AD69" s="143"/>
    </row>
    <row r="70" spans="1:38 16384:16384" s="51" customFormat="1" ht="15" customHeight="1">
      <c r="A70" s="40"/>
      <c r="B70" s="87" t="s">
        <v>166</v>
      </c>
      <c r="C70" s="91">
        <v>20.376926999999998</v>
      </c>
      <c r="D70" s="91">
        <v>10.617621</v>
      </c>
      <c r="E70" s="91">
        <v>4.4815339999999999</v>
      </c>
      <c r="F70" s="91">
        <v>3.886333</v>
      </c>
      <c r="G70" s="91">
        <v>2.5138509999999998</v>
      </c>
      <c r="H70" s="91">
        <v>1.4422870000000001</v>
      </c>
      <c r="I70" s="119">
        <v>3.2000000000000001E-2</v>
      </c>
      <c r="J70" s="155"/>
      <c r="K70" s="155"/>
      <c r="L70" s="155"/>
      <c r="M70" s="155"/>
      <c r="N70" s="155"/>
      <c r="O70" s="89" t="s">
        <v>122</v>
      </c>
      <c r="P70" s="89" t="s">
        <v>127</v>
      </c>
      <c r="Q70" s="90" t="s">
        <v>104</v>
      </c>
      <c r="R70" s="90" t="s">
        <v>105</v>
      </c>
      <c r="S70" s="90" t="s">
        <v>105</v>
      </c>
      <c r="T70" s="90" t="s">
        <v>106</v>
      </c>
      <c r="U70" s="133"/>
      <c r="V70" s="133"/>
      <c r="X70" s="143"/>
      <c r="Y70" s="134">
        <v>43.350552999999998</v>
      </c>
      <c r="AA70" s="143"/>
      <c r="AB70" s="143"/>
      <c r="AC70" s="143"/>
      <c r="AD70" s="143"/>
    </row>
    <row r="71" spans="1:38 16384:16384" s="51" customFormat="1" ht="15" customHeight="1">
      <c r="A71" s="40"/>
      <c r="B71" s="87" t="s">
        <v>167</v>
      </c>
      <c r="C71" s="91">
        <v>20.376926999999998</v>
      </c>
      <c r="D71" s="91">
        <v>10.617621</v>
      </c>
      <c r="E71" s="91">
        <v>4.4815339999999999</v>
      </c>
      <c r="F71" s="91">
        <v>3.886333</v>
      </c>
      <c r="G71" s="91">
        <v>2.5138509999999998</v>
      </c>
      <c r="H71" s="91">
        <v>1.4422870000000001</v>
      </c>
      <c r="I71" s="119">
        <v>2.5999999999999999E-2</v>
      </c>
      <c r="J71" s="155"/>
      <c r="K71" s="155"/>
      <c r="L71" s="155"/>
      <c r="M71" s="155"/>
      <c r="N71" s="155"/>
      <c r="O71" s="89" t="s">
        <v>122</v>
      </c>
      <c r="P71" s="89" t="s">
        <v>127</v>
      </c>
      <c r="Q71" s="90" t="s">
        <v>104</v>
      </c>
      <c r="R71" s="90" t="s">
        <v>105</v>
      </c>
      <c r="S71" s="90" t="s">
        <v>105</v>
      </c>
      <c r="T71" s="90" t="s">
        <v>106</v>
      </c>
      <c r="U71" s="133"/>
      <c r="V71" s="133"/>
      <c r="X71" s="143"/>
      <c r="Y71" s="134">
        <v>43.344553000000005</v>
      </c>
      <c r="AA71" s="143"/>
      <c r="AB71" s="143"/>
      <c r="AC71" s="143"/>
      <c r="AD71" s="143"/>
    </row>
    <row r="72" spans="1:38 16384:16384" s="51" customFormat="1" ht="15" customHeight="1">
      <c r="A72" s="40"/>
      <c r="B72" s="87" t="s">
        <v>168</v>
      </c>
      <c r="C72" s="91">
        <v>20.376926999999998</v>
      </c>
      <c r="D72" s="91">
        <v>10.617621</v>
      </c>
      <c r="E72" s="91">
        <v>4.4815339999999999</v>
      </c>
      <c r="F72" s="91">
        <v>3.886333</v>
      </c>
      <c r="G72" s="91">
        <v>2.5138509999999998</v>
      </c>
      <c r="H72" s="91">
        <v>1.4422870000000001</v>
      </c>
      <c r="I72" s="119">
        <v>0.02</v>
      </c>
      <c r="J72" s="155"/>
      <c r="K72" s="155"/>
      <c r="L72" s="155"/>
      <c r="M72" s="155"/>
      <c r="N72" s="155"/>
      <c r="O72" s="89" t="s">
        <v>122</v>
      </c>
      <c r="P72" s="89" t="s">
        <v>127</v>
      </c>
      <c r="Q72" s="90" t="s">
        <v>104</v>
      </c>
      <c r="R72" s="90" t="s">
        <v>105</v>
      </c>
      <c r="S72" s="90" t="s">
        <v>105</v>
      </c>
      <c r="T72" s="90" t="s">
        <v>106</v>
      </c>
      <c r="U72" s="133"/>
      <c r="V72" s="133"/>
      <c r="X72" s="143"/>
      <c r="Y72" s="134">
        <v>43.338553000000005</v>
      </c>
      <c r="AA72" s="143"/>
      <c r="AB72" s="143"/>
      <c r="AC72" s="143"/>
      <c r="AD72" s="143"/>
    </row>
    <row r="73" spans="1:38 16384:16384" s="51" customFormat="1" ht="15" customHeight="1">
      <c r="A73" s="40"/>
      <c r="B73" s="87" t="s">
        <v>169</v>
      </c>
      <c r="C73" s="91">
        <v>20.376926999999998</v>
      </c>
      <c r="D73" s="91">
        <v>10.617621</v>
      </c>
      <c r="E73" s="91">
        <v>4.4815339999999999</v>
      </c>
      <c r="F73" s="91">
        <v>3.886333</v>
      </c>
      <c r="G73" s="91">
        <v>2.5138509999999998</v>
      </c>
      <c r="H73" s="91">
        <v>1.4422870000000001</v>
      </c>
      <c r="I73" s="119">
        <v>8.0000000000000002E-3</v>
      </c>
      <c r="J73" s="155"/>
      <c r="K73" s="155"/>
      <c r="L73" s="155"/>
      <c r="M73" s="155"/>
      <c r="N73" s="155"/>
      <c r="O73" s="89" t="s">
        <v>122</v>
      </c>
      <c r="P73" s="89" t="s">
        <v>127</v>
      </c>
      <c r="Q73" s="90" t="s">
        <v>104</v>
      </c>
      <c r="R73" s="90" t="s">
        <v>105</v>
      </c>
      <c r="S73" s="90" t="s">
        <v>105</v>
      </c>
      <c r="T73" s="90" t="s">
        <v>106</v>
      </c>
      <c r="U73" s="133"/>
      <c r="V73" s="141"/>
      <c r="X73" s="143"/>
      <c r="Y73" s="134">
        <v>43.326553000000004</v>
      </c>
      <c r="AA73" s="143"/>
      <c r="AB73" s="143"/>
      <c r="AC73" s="143"/>
      <c r="AD73" s="143"/>
    </row>
    <row r="74" spans="1:38 16384:16384" s="51" customFormat="1" ht="15" customHeight="1">
      <c r="A74" s="40"/>
      <c r="B74" s="121" t="s">
        <v>170</v>
      </c>
      <c r="C74" s="156">
        <v>37.626714</v>
      </c>
      <c r="D74" s="156">
        <v>25.563825000000001</v>
      </c>
      <c r="E74" s="157">
        <v>9.5004299999999997</v>
      </c>
      <c r="F74" s="157">
        <v>8.2155740000000002</v>
      </c>
      <c r="G74" s="157">
        <v>5.2750659999999998</v>
      </c>
      <c r="H74" s="157">
        <v>3.6959170000000001</v>
      </c>
      <c r="I74" s="158">
        <v>0.36983199999999999</v>
      </c>
      <c r="J74" s="123">
        <v>0.34006799999999998</v>
      </c>
      <c r="K74" s="123">
        <v>0.31202200000000002</v>
      </c>
      <c r="L74" s="123">
        <v>0.29587200000000002</v>
      </c>
      <c r="M74" s="123">
        <v>0.25864700000000002</v>
      </c>
      <c r="N74" s="123">
        <v>0.270486</v>
      </c>
      <c r="O74" s="128" t="s">
        <v>122</v>
      </c>
      <c r="P74" s="128">
        <v>0.03</v>
      </c>
      <c r="Q74" s="129" t="s">
        <v>104</v>
      </c>
      <c r="R74" s="129" t="s">
        <v>105</v>
      </c>
      <c r="S74" s="129" t="s">
        <v>105</v>
      </c>
      <c r="T74" s="129" t="s">
        <v>106</v>
      </c>
      <c r="U74" s="141"/>
      <c r="V74" s="141"/>
      <c r="W74" s="153"/>
      <c r="X74" s="143"/>
      <c r="Y74" s="134">
        <v>91.754452999999998</v>
      </c>
    </row>
    <row r="75" spans="1:38 16384:16384" s="51" customFormat="1" ht="15" customHeight="1" thickBot="1">
      <c r="A75" s="40"/>
      <c r="B75" s="41" t="s">
        <v>403</v>
      </c>
      <c r="C75" s="95">
        <v>21.597514</v>
      </c>
      <c r="D75" s="95">
        <v>11.760515</v>
      </c>
      <c r="E75" s="66">
        <v>7.0122999999999998</v>
      </c>
      <c r="F75" s="281">
        <v>5.3980839999999999</v>
      </c>
      <c r="G75" s="66">
        <v>3.3789859999999998</v>
      </c>
      <c r="H75" s="66">
        <v>2.8374069999999998</v>
      </c>
      <c r="I75" s="282">
        <v>0.23</v>
      </c>
      <c r="J75" s="58">
        <v>0.115</v>
      </c>
      <c r="K75" s="66"/>
      <c r="L75" s="66"/>
      <c r="M75" s="66"/>
      <c r="N75" s="66"/>
      <c r="O75" s="102" t="s">
        <v>401</v>
      </c>
      <c r="P75" s="102">
        <v>0.03</v>
      </c>
      <c r="Q75" s="103" t="s">
        <v>120</v>
      </c>
      <c r="R75" s="103" t="s">
        <v>105</v>
      </c>
      <c r="S75" s="103" t="s">
        <v>106</v>
      </c>
      <c r="T75" s="103" t="s">
        <v>106</v>
      </c>
      <c r="U75" s="141"/>
      <c r="V75" s="141"/>
      <c r="W75" s="153"/>
      <c r="X75" s="143"/>
      <c r="Y75" s="134">
        <v>52.359805999999992</v>
      </c>
      <c r="Z75" s="283"/>
      <c r="AA75" s="283"/>
      <c r="AB75" s="283"/>
      <c r="AC75" s="283"/>
      <c r="AD75" s="283"/>
      <c r="AE75" s="283"/>
      <c r="AF75" s="283"/>
      <c r="AG75" s="283"/>
      <c r="AH75" s="284"/>
      <c r="AI75" s="285"/>
      <c r="AJ75" s="285"/>
      <c r="AK75" s="285"/>
      <c r="AL75" s="285"/>
      <c r="XFD75" s="19"/>
    </row>
    <row r="76" spans="1:38 16384:16384" ht="25.2" thickBot="1">
      <c r="A76" s="28"/>
      <c r="B76" s="377" t="s">
        <v>295</v>
      </c>
      <c r="C76" s="377"/>
      <c r="D76" s="377"/>
      <c r="E76" s="377"/>
      <c r="F76" s="377"/>
      <c r="G76" s="377"/>
      <c r="H76" s="377"/>
      <c r="I76" s="377"/>
      <c r="J76" s="377"/>
      <c r="K76" s="377"/>
      <c r="L76" s="377"/>
      <c r="M76" s="377"/>
      <c r="N76" s="377"/>
      <c r="O76" s="377"/>
      <c r="P76" s="377"/>
      <c r="Q76" s="377"/>
      <c r="R76" s="377"/>
      <c r="S76" s="377"/>
      <c r="T76" s="377"/>
      <c r="U76" s="141"/>
      <c r="V76" s="141"/>
      <c r="X76" s="143"/>
      <c r="Y76" s="162"/>
    </row>
    <row r="77" spans="1:38 16384:16384" ht="21" customHeight="1" thickBot="1">
      <c r="A77" s="28"/>
      <c r="B77" s="378" t="s">
        <v>171</v>
      </c>
      <c r="C77" s="378"/>
      <c r="D77" s="378"/>
      <c r="E77" s="378"/>
      <c r="F77" s="378"/>
      <c r="G77" s="378"/>
      <c r="H77" s="378"/>
      <c r="I77" s="378"/>
      <c r="J77" s="378"/>
      <c r="K77" s="378"/>
      <c r="L77" s="378"/>
      <c r="M77" s="378"/>
      <c r="N77" s="378"/>
      <c r="O77" s="378"/>
      <c r="P77" s="378"/>
      <c r="Q77" s="378"/>
      <c r="R77" s="378"/>
      <c r="S77" s="378"/>
      <c r="T77" s="378"/>
      <c r="U77" s="141"/>
      <c r="V77" s="141"/>
      <c r="X77" s="143"/>
      <c r="Y77" s="162"/>
    </row>
    <row r="78" spans="1:38 16384:16384" s="51" customFormat="1" ht="15" customHeight="1">
      <c r="A78" s="40"/>
      <c r="B78" s="163" t="s">
        <v>172</v>
      </c>
      <c r="C78" s="164">
        <v>29.595367999999997</v>
      </c>
      <c r="D78" s="164">
        <v>15.514709</v>
      </c>
      <c r="E78" s="164">
        <v>6.8018809999999998</v>
      </c>
      <c r="F78" s="164">
        <v>5.3938290000000002</v>
      </c>
      <c r="G78" s="164">
        <v>2.1251129999999998</v>
      </c>
      <c r="H78" s="164">
        <v>1.004181</v>
      </c>
      <c r="I78" s="165">
        <v>0.228545</v>
      </c>
      <c r="J78" s="164">
        <v>0.19830899999999999</v>
      </c>
      <c r="K78" s="164">
        <v>0.180122</v>
      </c>
      <c r="L78" s="164">
        <v>0.166019</v>
      </c>
      <c r="M78" s="164">
        <v>0.14580099999999999</v>
      </c>
      <c r="N78" s="164">
        <v>0.15518699999999999</v>
      </c>
      <c r="O78" s="166" t="s">
        <v>160</v>
      </c>
      <c r="P78" s="166">
        <v>0.05</v>
      </c>
      <c r="Q78" s="167" t="s">
        <v>104</v>
      </c>
      <c r="R78" s="167" t="s">
        <v>105</v>
      </c>
      <c r="S78" s="167" t="s">
        <v>105</v>
      </c>
      <c r="T78" s="167" t="s">
        <v>106</v>
      </c>
      <c r="U78" s="141"/>
      <c r="V78" s="141"/>
      <c r="W78" s="153"/>
      <c r="X78" s="143"/>
      <c r="Y78" s="134">
        <v>61.559063999999985</v>
      </c>
      <c r="Z78" s="153"/>
      <c r="AA78" s="51">
        <v>0.20437654999999999</v>
      </c>
      <c r="AB78" s="51">
        <v>0.1685499</v>
      </c>
      <c r="AC78" s="51">
        <v>0.14513664999999998</v>
      </c>
      <c r="AD78" s="51">
        <v>0.12696959999999999</v>
      </c>
      <c r="AE78" s="51">
        <v>0.11126329999999998</v>
      </c>
      <c r="AF78" s="51">
        <v>0.11884275</v>
      </c>
    </row>
    <row r="79" spans="1:38 16384:16384" s="51" customFormat="1" ht="15" customHeight="1">
      <c r="A79" s="40"/>
      <c r="B79" s="87" t="s">
        <v>173</v>
      </c>
      <c r="C79" s="62">
        <v>29.595367999999997</v>
      </c>
      <c r="D79" s="62">
        <v>15.514709</v>
      </c>
      <c r="E79" s="62">
        <v>6.8018809999999998</v>
      </c>
      <c r="F79" s="62">
        <v>5.3938290000000002</v>
      </c>
      <c r="G79" s="62">
        <v>2.1251129999999998</v>
      </c>
      <c r="H79" s="62">
        <v>1.004181</v>
      </c>
      <c r="I79" s="92">
        <v>0.199019</v>
      </c>
      <c r="J79" s="62">
        <v>0.173433</v>
      </c>
      <c r="K79" s="62">
        <v>0.15388499999999999</v>
      </c>
      <c r="L79" s="62">
        <v>0.14039499999999999</v>
      </c>
      <c r="M79" s="62">
        <v>0.12393999999999999</v>
      </c>
      <c r="N79" s="62">
        <v>0.12618799999999999</v>
      </c>
      <c r="O79" s="89" t="s">
        <v>162</v>
      </c>
      <c r="P79" s="89">
        <v>0.01</v>
      </c>
      <c r="Q79" s="90" t="s">
        <v>104</v>
      </c>
      <c r="R79" s="90" t="s">
        <v>105</v>
      </c>
      <c r="S79" s="90" t="s">
        <v>105</v>
      </c>
      <c r="T79" s="90" t="s">
        <v>106</v>
      </c>
      <c r="U79" s="133"/>
      <c r="V79" s="133"/>
      <c r="X79" s="143"/>
      <c r="Y79" s="134">
        <v>61.361940999999995</v>
      </c>
      <c r="AA79" s="51">
        <v>0.186502</v>
      </c>
      <c r="AB79" s="51">
        <v>0.15582799999999999</v>
      </c>
      <c r="AC79" s="51">
        <v>0.134906</v>
      </c>
      <c r="AD79" s="51">
        <v>0.12257</v>
      </c>
      <c r="AE79" s="51">
        <v>0.109279</v>
      </c>
      <c r="AF79" s="51">
        <v>0.11031000000000001</v>
      </c>
    </row>
    <row r="80" spans="1:38 16384:16384" s="51" customFormat="1" ht="15" customHeight="1">
      <c r="A80" s="40"/>
      <c r="B80" s="87" t="s">
        <v>174</v>
      </c>
      <c r="C80" s="62">
        <v>29.595367999999997</v>
      </c>
      <c r="D80" s="62">
        <v>15.514709</v>
      </c>
      <c r="E80" s="62">
        <v>6.8018809999999998</v>
      </c>
      <c r="F80" s="62">
        <v>5.3938290000000002</v>
      </c>
      <c r="G80" s="62">
        <v>2.1251129999999998</v>
      </c>
      <c r="H80" s="62">
        <v>1.004181</v>
      </c>
      <c r="I80" s="92">
        <v>0.20882600000000001</v>
      </c>
      <c r="J80" s="62">
        <v>0.172739</v>
      </c>
      <c r="K80" s="62">
        <v>0.14812500000000001</v>
      </c>
      <c r="L80" s="62">
        <v>0.13361200000000001</v>
      </c>
      <c r="M80" s="62">
        <v>0.117975</v>
      </c>
      <c r="N80" s="62">
        <v>0.119188</v>
      </c>
      <c r="O80" s="89" t="s">
        <v>160</v>
      </c>
      <c r="P80" s="89">
        <v>0.01</v>
      </c>
      <c r="Q80" s="90" t="s">
        <v>104</v>
      </c>
      <c r="R80" s="90" t="s">
        <v>105</v>
      </c>
      <c r="S80" s="90" t="s">
        <v>105</v>
      </c>
      <c r="T80" s="90" t="s">
        <v>106</v>
      </c>
      <c r="U80" s="141"/>
      <c r="V80" s="141"/>
      <c r="W80" s="153"/>
      <c r="X80" s="143"/>
      <c r="Y80" s="134">
        <v>61.345545999999999</v>
      </c>
      <c r="Z80" s="153"/>
    </row>
    <row r="81" spans="1:26" s="51" customFormat="1" ht="15" customHeight="1">
      <c r="A81" s="40"/>
      <c r="B81" s="87" t="s">
        <v>175</v>
      </c>
      <c r="C81" s="62">
        <v>29.595367999999997</v>
      </c>
      <c r="D81" s="62">
        <v>15.514709</v>
      </c>
      <c r="E81" s="62">
        <v>6.8018809999999998</v>
      </c>
      <c r="F81" s="62">
        <v>5.3938290000000002</v>
      </c>
      <c r="G81" s="62">
        <v>2.1251129999999998</v>
      </c>
      <c r="H81" s="62">
        <v>1.004181</v>
      </c>
      <c r="I81" s="92">
        <v>0.18378700000000001</v>
      </c>
      <c r="J81" s="62">
        <v>0.153113</v>
      </c>
      <c r="K81" s="62">
        <v>0.132191</v>
      </c>
      <c r="L81" s="62">
        <v>0.11985499999999999</v>
      </c>
      <c r="M81" s="62">
        <v>0.10656399999999999</v>
      </c>
      <c r="N81" s="62">
        <v>0.107595</v>
      </c>
      <c r="O81" s="89" t="s">
        <v>176</v>
      </c>
      <c r="P81" s="89">
        <v>0.01</v>
      </c>
      <c r="Q81" s="90" t="s">
        <v>104</v>
      </c>
      <c r="R81" s="90" t="s">
        <v>105</v>
      </c>
      <c r="S81" s="90" t="s">
        <v>105</v>
      </c>
      <c r="T81" s="90" t="s">
        <v>106</v>
      </c>
      <c r="U81" s="141"/>
      <c r="V81" s="141"/>
      <c r="W81" s="153"/>
      <c r="X81" s="143"/>
      <c r="Y81" s="134">
        <v>61.248185999999997</v>
      </c>
      <c r="Z81" s="153"/>
    </row>
    <row r="82" spans="1:26" s="51" customFormat="1" ht="15" customHeight="1">
      <c r="A82" s="40"/>
      <c r="B82" s="87" t="s">
        <v>177</v>
      </c>
      <c r="C82" s="62">
        <v>30.604794999999999</v>
      </c>
      <c r="D82" s="62">
        <v>16.519427</v>
      </c>
      <c r="E82" s="62">
        <v>7.8053099999999995</v>
      </c>
      <c r="F82" s="62">
        <v>6.3972579999999999</v>
      </c>
      <c r="G82" s="62">
        <v>3.1285419999999999</v>
      </c>
      <c r="H82" s="62">
        <v>2.0057529999999999</v>
      </c>
      <c r="I82" s="92">
        <v>0.21246699999999999</v>
      </c>
      <c r="J82" s="62">
        <v>0.180481</v>
      </c>
      <c r="K82" s="62">
        <v>0.16098399999999999</v>
      </c>
      <c r="L82" s="62">
        <v>0.14752799999999999</v>
      </c>
      <c r="M82" s="62">
        <v>0.129773</v>
      </c>
      <c r="N82" s="62">
        <v>0.1358</v>
      </c>
      <c r="O82" s="89" t="s">
        <v>160</v>
      </c>
      <c r="P82" s="89">
        <v>0.03</v>
      </c>
      <c r="Q82" s="90" t="s">
        <v>104</v>
      </c>
      <c r="R82" s="90" t="s">
        <v>106</v>
      </c>
      <c r="S82" s="90" t="s">
        <v>106</v>
      </c>
      <c r="T82" s="90" t="s">
        <v>106</v>
      </c>
      <c r="U82" s="141"/>
      <c r="V82" s="141"/>
      <c r="W82" s="153"/>
      <c r="X82" s="143"/>
      <c r="Y82" s="134">
        <v>67.458117999999999</v>
      </c>
      <c r="Z82" s="153"/>
    </row>
    <row r="83" spans="1:26" s="51" customFormat="1" ht="15" customHeight="1">
      <c r="A83" s="40"/>
      <c r="B83" s="87" t="s">
        <v>178</v>
      </c>
      <c r="C83" s="62">
        <v>29.595367999999997</v>
      </c>
      <c r="D83" s="62">
        <v>15.514709</v>
      </c>
      <c r="E83" s="62">
        <v>6.8018809999999998</v>
      </c>
      <c r="F83" s="62">
        <v>5.3938290000000002</v>
      </c>
      <c r="G83" s="62">
        <v>2.1251129999999998</v>
      </c>
      <c r="H83" s="62">
        <v>1.004181</v>
      </c>
      <c r="I83" s="92">
        <v>0.21094199999999999</v>
      </c>
      <c r="J83" s="62">
        <v>0.18687000000000001</v>
      </c>
      <c r="K83" s="62">
        <v>0.172821</v>
      </c>
      <c r="L83" s="62">
        <v>0.148811</v>
      </c>
      <c r="M83" s="62">
        <v>0.13738899999999998</v>
      </c>
      <c r="N83" s="62">
        <v>0.112135</v>
      </c>
      <c r="O83" s="89" t="s">
        <v>122</v>
      </c>
      <c r="P83" s="89">
        <v>0.03</v>
      </c>
      <c r="Q83" s="90" t="s">
        <v>104</v>
      </c>
      <c r="R83" s="90" t="s">
        <v>105</v>
      </c>
      <c r="S83" s="90" t="s">
        <v>105</v>
      </c>
      <c r="T83" s="90" t="s">
        <v>106</v>
      </c>
      <c r="U83" s="141"/>
      <c r="V83" s="133"/>
      <c r="W83" s="153"/>
      <c r="X83" s="143"/>
      <c r="Y83" s="134">
        <v>61.434049000000002</v>
      </c>
      <c r="Z83" s="153"/>
    </row>
    <row r="84" spans="1:26" s="51" customFormat="1" ht="15" customHeight="1">
      <c r="A84" s="40"/>
      <c r="B84" s="87" t="s">
        <v>179</v>
      </c>
      <c r="C84" s="62">
        <v>29.595367999999997</v>
      </c>
      <c r="D84" s="62">
        <v>15.514709</v>
      </c>
      <c r="E84" s="62">
        <v>6.8018809999999998</v>
      </c>
      <c r="F84" s="62">
        <v>5.3938290000000002</v>
      </c>
      <c r="G84" s="62">
        <v>2.1251129999999998</v>
      </c>
      <c r="H84" s="62">
        <v>1.004181</v>
      </c>
      <c r="I84" s="119">
        <v>0.01</v>
      </c>
      <c r="J84" s="62"/>
      <c r="K84" s="62"/>
      <c r="L84" s="62"/>
      <c r="M84" s="62"/>
      <c r="N84" s="62"/>
      <c r="O84" s="89" t="s">
        <v>122</v>
      </c>
      <c r="P84" s="89" t="s">
        <v>127</v>
      </c>
      <c r="Q84" s="90" t="s">
        <v>104</v>
      </c>
      <c r="R84" s="90" t="s">
        <v>105</v>
      </c>
      <c r="S84" s="90" t="s">
        <v>105</v>
      </c>
      <c r="T84" s="90" t="s">
        <v>106</v>
      </c>
      <c r="U84" s="133"/>
      <c r="V84" s="133"/>
      <c r="X84" s="143"/>
      <c r="Y84" s="134">
        <v>60.445080999999995</v>
      </c>
    </row>
    <row r="85" spans="1:26" s="51" customFormat="1" ht="15" customHeight="1">
      <c r="A85" s="40"/>
      <c r="B85" s="87" t="s">
        <v>180</v>
      </c>
      <c r="C85" s="62">
        <v>29.595367999999997</v>
      </c>
      <c r="D85" s="62">
        <v>15.514709</v>
      </c>
      <c r="E85" s="62">
        <v>6.8018809999999998</v>
      </c>
      <c r="F85" s="62">
        <v>5.3938290000000002</v>
      </c>
      <c r="G85" s="62">
        <v>2.1251129999999998</v>
      </c>
      <c r="H85" s="62">
        <v>1.004181</v>
      </c>
      <c r="I85" s="119">
        <v>5.0000000000000001E-3</v>
      </c>
      <c r="J85" s="62"/>
      <c r="K85" s="62"/>
      <c r="L85" s="62"/>
      <c r="M85" s="62"/>
      <c r="N85" s="62"/>
      <c r="O85" s="89" t="s">
        <v>122</v>
      </c>
      <c r="P85" s="89" t="s">
        <v>127</v>
      </c>
      <c r="Q85" s="90" t="s">
        <v>104</v>
      </c>
      <c r="R85" s="90" t="s">
        <v>105</v>
      </c>
      <c r="S85" s="90" t="s">
        <v>105</v>
      </c>
      <c r="T85" s="90" t="s">
        <v>106</v>
      </c>
      <c r="U85" s="133"/>
      <c r="V85" s="133"/>
      <c r="X85" s="143"/>
      <c r="Y85" s="134">
        <v>60.440080999999999</v>
      </c>
    </row>
    <row r="86" spans="1:26" s="51" customFormat="1" ht="15" customHeight="1">
      <c r="A86" s="40"/>
      <c r="B86" s="121" t="s">
        <v>181</v>
      </c>
      <c r="C86" s="123">
        <v>55.165568999999998</v>
      </c>
      <c r="D86" s="123">
        <v>44.099773999999996</v>
      </c>
      <c r="E86" s="123">
        <v>21.715959999999999</v>
      </c>
      <c r="F86" s="123">
        <v>16.116043000000001</v>
      </c>
      <c r="G86" s="123">
        <v>2.305707</v>
      </c>
      <c r="H86" s="123">
        <v>1.1822349999999999</v>
      </c>
      <c r="I86" s="158">
        <v>0.293516</v>
      </c>
      <c r="J86" s="123">
        <v>0.26328000000000001</v>
      </c>
      <c r="K86" s="123">
        <v>0.24509300000000001</v>
      </c>
      <c r="L86" s="123">
        <v>0.23099</v>
      </c>
      <c r="M86" s="123">
        <v>0.21077199999999999</v>
      </c>
      <c r="N86" s="123">
        <v>0.22015799999999999</v>
      </c>
      <c r="O86" s="128" t="s">
        <v>122</v>
      </c>
      <c r="P86" s="128">
        <v>0.03</v>
      </c>
      <c r="Q86" s="129" t="s">
        <v>104</v>
      </c>
      <c r="R86" s="129" t="s">
        <v>105</v>
      </c>
      <c r="S86" s="129" t="s">
        <v>105</v>
      </c>
      <c r="T86" s="129" t="s">
        <v>106</v>
      </c>
      <c r="U86" s="133"/>
      <c r="V86" s="26"/>
      <c r="Y86" s="134">
        <v>142.07909699999999</v>
      </c>
    </row>
    <row r="87" spans="1:26" s="51" customFormat="1" ht="15" customHeight="1">
      <c r="A87" s="40"/>
      <c r="B87" s="41" t="s">
        <v>404</v>
      </c>
      <c r="C87" s="62">
        <v>30.604794999999999</v>
      </c>
      <c r="D87" s="62">
        <v>16.519426999999997</v>
      </c>
      <c r="E87" s="62">
        <v>7.8053099999999995</v>
      </c>
      <c r="F87" s="62">
        <v>6.3972579999999999</v>
      </c>
      <c r="G87" s="62">
        <v>3.1285419999999999</v>
      </c>
      <c r="H87" s="62">
        <v>2.0057529999999999</v>
      </c>
      <c r="I87" s="92">
        <v>0.23</v>
      </c>
      <c r="J87" s="62">
        <v>0.115</v>
      </c>
      <c r="K87" s="62"/>
      <c r="L87" s="62"/>
      <c r="M87" s="62"/>
      <c r="N87" s="62"/>
      <c r="O87" s="89" t="s">
        <v>401</v>
      </c>
      <c r="P87" s="89">
        <v>0.06</v>
      </c>
      <c r="Q87" s="90" t="s">
        <v>120</v>
      </c>
      <c r="R87" s="103" t="s">
        <v>105</v>
      </c>
      <c r="S87" s="103" t="s">
        <v>106</v>
      </c>
      <c r="T87" s="103" t="s">
        <v>106</v>
      </c>
      <c r="U87" s="141"/>
      <c r="V87" s="141"/>
      <c r="W87" s="153"/>
      <c r="Y87" s="134">
        <v>66.866084999999998</v>
      </c>
      <c r="Z87" s="153"/>
    </row>
    <row r="88" spans="1:26" ht="21" customHeight="1" thickBot="1">
      <c r="A88" s="28"/>
      <c r="B88" s="379" t="s">
        <v>296</v>
      </c>
      <c r="C88" s="379"/>
      <c r="D88" s="379"/>
      <c r="E88" s="379"/>
      <c r="F88" s="379"/>
      <c r="G88" s="379"/>
      <c r="H88" s="379"/>
      <c r="I88" s="379"/>
      <c r="J88" s="379"/>
      <c r="K88" s="379"/>
      <c r="L88" s="379"/>
      <c r="M88" s="379"/>
      <c r="N88" s="379"/>
      <c r="O88" s="379"/>
      <c r="P88" s="379"/>
      <c r="Q88" s="379"/>
      <c r="R88" s="379"/>
      <c r="S88" s="379"/>
      <c r="T88" s="379"/>
      <c r="U88" s="26"/>
      <c r="V88" s="141"/>
      <c r="Y88" s="134"/>
    </row>
    <row r="89" spans="1:26" s="51" customFormat="1" ht="15" customHeight="1">
      <c r="A89" s="40"/>
      <c r="B89" s="87" t="s">
        <v>182</v>
      </c>
      <c r="C89" s="91">
        <v>20.103588000000002</v>
      </c>
      <c r="D89" s="62">
        <v>11.115667999999999</v>
      </c>
      <c r="E89" s="62">
        <v>3.7091129999999999</v>
      </c>
      <c r="F89" s="62">
        <v>2.7281520000000001</v>
      </c>
      <c r="G89" s="62">
        <v>1.265617</v>
      </c>
      <c r="H89" s="62">
        <v>0.60538100000000006</v>
      </c>
      <c r="I89" s="119">
        <v>0.01</v>
      </c>
      <c r="J89" s="62"/>
      <c r="K89" s="62"/>
      <c r="L89" s="62"/>
      <c r="M89" s="62"/>
      <c r="N89" s="62"/>
      <c r="O89" s="89" t="s">
        <v>122</v>
      </c>
      <c r="P89" s="89" t="s">
        <v>127</v>
      </c>
      <c r="Q89" s="90" t="s">
        <v>104</v>
      </c>
      <c r="R89" s="90" t="s">
        <v>105</v>
      </c>
      <c r="S89" s="90" t="s">
        <v>105</v>
      </c>
      <c r="T89" s="90" t="s">
        <v>106</v>
      </c>
      <c r="U89" s="133"/>
      <c r="V89" s="133"/>
      <c r="Y89" s="134">
        <v>39.537519000000003</v>
      </c>
    </row>
    <row r="90" spans="1:26" s="51" customFormat="1" ht="15" customHeight="1">
      <c r="A90" s="40"/>
      <c r="B90" s="121" t="s">
        <v>183</v>
      </c>
      <c r="C90" s="122">
        <v>38.856974000000001</v>
      </c>
      <c r="D90" s="123">
        <v>31.639203999999996</v>
      </c>
      <c r="E90" s="123">
        <v>13.360229000000004</v>
      </c>
      <c r="F90" s="123">
        <v>11.081414000000001</v>
      </c>
      <c r="G90" s="123">
        <v>1.4148329999999998</v>
      </c>
      <c r="H90" s="123">
        <v>0.75310200000000005</v>
      </c>
      <c r="I90" s="125">
        <v>0.25507800000000003</v>
      </c>
      <c r="J90" s="126">
        <v>0.245531</v>
      </c>
      <c r="K90" s="126">
        <v>0.23173000000000002</v>
      </c>
      <c r="L90" s="126">
        <v>0.22343100000000002</v>
      </c>
      <c r="M90" s="126">
        <v>0.21889500000000001</v>
      </c>
      <c r="N90" s="126">
        <v>0.21284500000000001</v>
      </c>
      <c r="O90" s="128" t="s">
        <v>122</v>
      </c>
      <c r="P90" s="128">
        <v>0.03</v>
      </c>
      <c r="Q90" s="129" t="s">
        <v>104</v>
      </c>
      <c r="R90" s="129" t="s">
        <v>105</v>
      </c>
      <c r="S90" s="129" t="s">
        <v>105</v>
      </c>
      <c r="T90" s="129" t="s">
        <v>106</v>
      </c>
      <c r="U90" s="133"/>
      <c r="V90" s="141"/>
      <c r="Y90" s="134">
        <v>98.523266000000007</v>
      </c>
    </row>
    <row r="91" spans="1:26" s="51" customFormat="1" ht="15" customHeight="1">
      <c r="A91" s="40"/>
      <c r="B91" s="87" t="s">
        <v>184</v>
      </c>
      <c r="C91" s="91">
        <v>13.053392000000001</v>
      </c>
      <c r="D91" s="62">
        <v>7.5878629999999996</v>
      </c>
      <c r="E91" s="62">
        <v>3.0620649999999996</v>
      </c>
      <c r="F91" s="62">
        <v>2.3321160000000001</v>
      </c>
      <c r="G91" s="62">
        <v>1.010041</v>
      </c>
      <c r="H91" s="62">
        <v>0.48139399999999999</v>
      </c>
      <c r="I91" s="119">
        <v>0.01</v>
      </c>
      <c r="J91" s="62"/>
      <c r="K91" s="62"/>
      <c r="L91" s="62"/>
      <c r="M91" s="62"/>
      <c r="N91" s="62"/>
      <c r="O91" s="89" t="s">
        <v>122</v>
      </c>
      <c r="P91" s="89" t="s">
        <v>127</v>
      </c>
      <c r="Q91" s="90" t="s">
        <v>104</v>
      </c>
      <c r="R91" s="90" t="s">
        <v>105</v>
      </c>
      <c r="S91" s="90" t="s">
        <v>105</v>
      </c>
      <c r="T91" s="90" t="s">
        <v>106</v>
      </c>
      <c r="U91" s="133"/>
      <c r="V91" s="133"/>
      <c r="Y91" s="134">
        <v>27.536871000000005</v>
      </c>
    </row>
    <row r="92" spans="1:26" s="51" customFormat="1" ht="15" customHeight="1">
      <c r="A92" s="40"/>
      <c r="B92" s="121" t="s">
        <v>185</v>
      </c>
      <c r="C92" s="122">
        <v>27.333013000000001</v>
      </c>
      <c r="D92" s="123">
        <v>23.285111000000001</v>
      </c>
      <c r="E92" s="123">
        <v>11.340036000000001</v>
      </c>
      <c r="F92" s="123">
        <v>6.7419389999999995</v>
      </c>
      <c r="G92" s="123">
        <v>1.2356009999999999</v>
      </c>
      <c r="H92" s="123">
        <v>0.705758</v>
      </c>
      <c r="I92" s="125">
        <v>0.24410900000000002</v>
      </c>
      <c r="J92" s="126">
        <v>0.236211</v>
      </c>
      <c r="K92" s="126">
        <v>0.22429400000000002</v>
      </c>
      <c r="L92" s="126">
        <v>0.21584300000000001</v>
      </c>
      <c r="M92" s="126">
        <v>0.21288400000000002</v>
      </c>
      <c r="N92" s="126">
        <v>0.206318</v>
      </c>
      <c r="O92" s="128" t="s">
        <v>122</v>
      </c>
      <c r="P92" s="128">
        <v>0.03</v>
      </c>
      <c r="Q92" s="129" t="s">
        <v>104</v>
      </c>
      <c r="R92" s="129" t="s">
        <v>105</v>
      </c>
      <c r="S92" s="129" t="s">
        <v>105</v>
      </c>
      <c r="T92" s="129" t="s">
        <v>106</v>
      </c>
      <c r="U92" s="133"/>
      <c r="V92" s="141"/>
      <c r="Y92" s="134">
        <v>72.011117000000013</v>
      </c>
    </row>
    <row r="93" spans="1:26" s="51" customFormat="1" ht="15" customHeight="1">
      <c r="A93" s="40"/>
      <c r="B93" s="87" t="s">
        <v>186</v>
      </c>
      <c r="C93" s="91">
        <v>7.9054450000000003</v>
      </c>
      <c r="D93" s="62">
        <v>4.5857869999999998</v>
      </c>
      <c r="E93" s="62">
        <v>1.460005</v>
      </c>
      <c r="F93" s="62">
        <v>1.15856</v>
      </c>
      <c r="G93" s="62">
        <v>0.49282700000000002</v>
      </c>
      <c r="H93" s="62">
        <v>0.23051100000000002</v>
      </c>
      <c r="I93" s="119">
        <v>0.01</v>
      </c>
      <c r="J93" s="62"/>
      <c r="K93" s="62"/>
      <c r="L93" s="62"/>
      <c r="M93" s="62"/>
      <c r="N93" s="62"/>
      <c r="O93" s="89" t="s">
        <v>122</v>
      </c>
      <c r="P93" s="89" t="s">
        <v>127</v>
      </c>
      <c r="Q93" s="90" t="s">
        <v>104</v>
      </c>
      <c r="R93" s="90" t="s">
        <v>105</v>
      </c>
      <c r="S93" s="90" t="s">
        <v>105</v>
      </c>
      <c r="T93" s="90" t="s">
        <v>106</v>
      </c>
      <c r="U93" s="133"/>
      <c r="V93" s="133"/>
      <c r="Y93" s="134">
        <v>15.843135</v>
      </c>
    </row>
    <row r="94" spans="1:26" s="51" customFormat="1" ht="15" customHeight="1">
      <c r="A94" s="40"/>
      <c r="B94" s="121" t="s">
        <v>187</v>
      </c>
      <c r="C94" s="122">
        <v>24.523198000000001</v>
      </c>
      <c r="D94" s="123">
        <v>17.702963</v>
      </c>
      <c r="E94" s="123">
        <v>7.598059000000001</v>
      </c>
      <c r="F94" s="123">
        <v>5.7774219999999996</v>
      </c>
      <c r="G94" s="123">
        <v>0.67874899999999982</v>
      </c>
      <c r="H94" s="123">
        <v>0.41584799999999994</v>
      </c>
      <c r="I94" s="125">
        <v>0.23403400000000002</v>
      </c>
      <c r="J94" s="126">
        <v>0.228658</v>
      </c>
      <c r="K94" s="126">
        <v>0.22110399999999999</v>
      </c>
      <c r="L94" s="126">
        <v>0.21568800000000002</v>
      </c>
      <c r="M94" s="126">
        <v>0.21130300000000002</v>
      </c>
      <c r="N94" s="126">
        <v>0.200351</v>
      </c>
      <c r="O94" s="128" t="s">
        <v>122</v>
      </c>
      <c r="P94" s="128">
        <v>0.03</v>
      </c>
      <c r="Q94" s="129" t="s">
        <v>104</v>
      </c>
      <c r="R94" s="129" t="s">
        <v>105</v>
      </c>
      <c r="S94" s="129" t="s">
        <v>105</v>
      </c>
      <c r="T94" s="129" t="s">
        <v>106</v>
      </c>
      <c r="U94" s="133"/>
      <c r="V94" s="133"/>
      <c r="Y94" s="134">
        <v>58.037377000000006</v>
      </c>
    </row>
    <row r="95" spans="1:26" s="51" customFormat="1" ht="21" customHeight="1" thickBot="1">
      <c r="A95" s="40"/>
      <c r="B95" s="159"/>
      <c r="C95" s="160"/>
      <c r="D95" s="159"/>
      <c r="E95" s="159"/>
      <c r="F95" s="159"/>
      <c r="G95" s="159"/>
      <c r="H95" s="159"/>
      <c r="I95" s="131"/>
      <c r="J95" s="131"/>
      <c r="K95" s="131"/>
      <c r="L95" s="131"/>
      <c r="M95" s="131"/>
      <c r="N95" s="131"/>
      <c r="O95" s="132"/>
      <c r="P95" s="132"/>
      <c r="Q95" s="161"/>
      <c r="R95" s="161"/>
      <c r="S95" s="161"/>
      <c r="T95" s="161"/>
      <c r="U95" s="133"/>
      <c r="V95" s="26"/>
      <c r="Y95" s="134"/>
    </row>
    <row r="96" spans="1:26" ht="27" customHeight="1" thickBot="1">
      <c r="A96" s="28"/>
      <c r="B96" s="380" t="s">
        <v>297</v>
      </c>
      <c r="C96" s="380"/>
      <c r="D96" s="380"/>
      <c r="E96" s="380"/>
      <c r="F96" s="380"/>
      <c r="G96" s="380"/>
      <c r="H96" s="380"/>
      <c r="I96" s="380"/>
      <c r="J96" s="380"/>
      <c r="K96" s="380"/>
      <c r="L96" s="380"/>
      <c r="M96" s="380"/>
      <c r="N96" s="380"/>
      <c r="O96" s="380"/>
      <c r="P96" s="380"/>
      <c r="Q96" s="380"/>
      <c r="R96" s="380"/>
      <c r="S96" s="380"/>
      <c r="T96" s="380"/>
      <c r="U96" s="26"/>
      <c r="V96" s="26"/>
      <c r="Y96" s="134"/>
    </row>
    <row r="97" spans="1:25" ht="18.75" customHeight="1" thickBot="1">
      <c r="A97" s="28"/>
      <c r="B97" s="381" t="s">
        <v>188</v>
      </c>
      <c r="C97" s="381"/>
      <c r="D97" s="381"/>
      <c r="E97" s="381"/>
      <c r="F97" s="381"/>
      <c r="G97" s="381"/>
      <c r="H97" s="381"/>
      <c r="I97" s="381"/>
      <c r="J97" s="381"/>
      <c r="K97" s="381"/>
      <c r="L97" s="381"/>
      <c r="M97" s="381"/>
      <c r="N97" s="381"/>
      <c r="O97" s="381"/>
      <c r="P97" s="381"/>
      <c r="Q97" s="381"/>
      <c r="R97" s="381"/>
      <c r="S97" s="381"/>
      <c r="T97" s="381"/>
      <c r="U97" s="26"/>
      <c r="V97" s="133"/>
      <c r="Y97" s="134"/>
    </row>
    <row r="98" spans="1:25" s="51" customFormat="1" ht="15" customHeight="1">
      <c r="A98" s="40"/>
      <c r="B98" s="87" t="s">
        <v>189</v>
      </c>
      <c r="C98" s="168">
        <v>6.55</v>
      </c>
      <c r="D98" s="169"/>
      <c r="E98" s="169"/>
      <c r="F98" s="164" t="s">
        <v>291</v>
      </c>
      <c r="G98" s="164" t="s">
        <v>291</v>
      </c>
      <c r="H98" s="164" t="s">
        <v>291</v>
      </c>
      <c r="I98" s="165">
        <v>0.120587</v>
      </c>
      <c r="J98" s="169"/>
      <c r="K98" s="169"/>
      <c r="L98" s="169"/>
      <c r="M98" s="169"/>
      <c r="N98" s="169"/>
      <c r="O98" s="166" t="s">
        <v>190</v>
      </c>
      <c r="P98" s="166"/>
      <c r="Q98" s="167" t="s">
        <v>104</v>
      </c>
      <c r="R98" s="167" t="s">
        <v>105</v>
      </c>
      <c r="S98" s="167" t="s">
        <v>62</v>
      </c>
      <c r="T98" s="167" t="s">
        <v>106</v>
      </c>
      <c r="U98" s="133"/>
      <c r="V98" s="133"/>
      <c r="Y98" s="134">
        <v>6.6705869999999994</v>
      </c>
    </row>
    <row r="99" spans="1:25" s="51" customFormat="1" ht="15" customHeight="1">
      <c r="A99" s="40"/>
      <c r="B99" s="87" t="s">
        <v>191</v>
      </c>
      <c r="C99" s="170">
        <v>6.55</v>
      </c>
      <c r="D99" s="169"/>
      <c r="E99" s="169"/>
      <c r="F99" s="169" t="s">
        <v>291</v>
      </c>
      <c r="G99" s="169" t="s">
        <v>291</v>
      </c>
      <c r="H99" s="169" t="s">
        <v>291</v>
      </c>
      <c r="I99" s="171">
        <v>0.120587</v>
      </c>
      <c r="J99" s="169"/>
      <c r="K99" s="169"/>
      <c r="L99" s="172"/>
      <c r="M99" s="172"/>
      <c r="N99" s="169"/>
      <c r="O99" s="173" t="s">
        <v>192</v>
      </c>
      <c r="P99" s="173"/>
      <c r="Q99" s="174" t="s">
        <v>104</v>
      </c>
      <c r="R99" s="174" t="s">
        <v>105</v>
      </c>
      <c r="S99" s="174" t="s">
        <v>62</v>
      </c>
      <c r="T99" s="174" t="s">
        <v>106</v>
      </c>
      <c r="U99" s="133"/>
      <c r="V99" s="133"/>
      <c r="Y99" s="134">
        <v>6.6705869999999994</v>
      </c>
    </row>
    <row r="100" spans="1:25" s="51" customFormat="1" ht="15" customHeight="1">
      <c r="A100" s="40"/>
      <c r="B100" s="87" t="s">
        <v>193</v>
      </c>
      <c r="C100" s="175">
        <v>11.18</v>
      </c>
      <c r="D100" s="176"/>
      <c r="E100" s="62" t="s">
        <v>291</v>
      </c>
      <c r="F100" s="62" t="s">
        <v>291</v>
      </c>
      <c r="G100" s="62" t="s">
        <v>291</v>
      </c>
      <c r="H100" s="62" t="s">
        <v>291</v>
      </c>
      <c r="I100" s="92">
        <v>0.119244</v>
      </c>
      <c r="J100" s="62"/>
      <c r="L100" s="62"/>
      <c r="M100" s="62" t="s">
        <v>291</v>
      </c>
      <c r="N100" s="62"/>
      <c r="O100" s="89" t="s">
        <v>190</v>
      </c>
      <c r="P100" s="89"/>
      <c r="Q100" s="90" t="s">
        <v>104</v>
      </c>
      <c r="R100" s="90" t="s">
        <v>105</v>
      </c>
      <c r="S100" s="90" t="s">
        <v>62</v>
      </c>
      <c r="T100" s="90" t="s">
        <v>106</v>
      </c>
      <c r="U100" s="133"/>
      <c r="V100" s="133"/>
      <c r="Y100" s="134">
        <v>11.299244</v>
      </c>
    </row>
    <row r="101" spans="1:25" s="51" customFormat="1" ht="15" customHeight="1">
      <c r="A101" s="40"/>
      <c r="B101" s="177" t="s">
        <v>194</v>
      </c>
      <c r="C101" s="178">
        <v>11.18</v>
      </c>
      <c r="D101" s="168" t="s">
        <v>291</v>
      </c>
      <c r="E101" s="169" t="s">
        <v>291</v>
      </c>
      <c r="F101" s="169" t="s">
        <v>291</v>
      </c>
      <c r="G101" s="169" t="s">
        <v>291</v>
      </c>
      <c r="H101" s="169" t="s">
        <v>291</v>
      </c>
      <c r="I101" s="171">
        <v>0.119244</v>
      </c>
      <c r="J101" s="62"/>
      <c r="K101" s="62"/>
      <c r="L101" s="62"/>
      <c r="M101" s="169"/>
      <c r="N101" s="169"/>
      <c r="O101" s="173" t="s">
        <v>192</v>
      </c>
      <c r="P101" s="173"/>
      <c r="Q101" s="174" t="s">
        <v>104</v>
      </c>
      <c r="R101" s="174" t="s">
        <v>105</v>
      </c>
      <c r="S101" s="174" t="s">
        <v>62</v>
      </c>
      <c r="T101" s="174" t="s">
        <v>106</v>
      </c>
      <c r="U101" s="133"/>
      <c r="V101" s="133"/>
      <c r="Y101" s="134">
        <v>11.299244</v>
      </c>
    </row>
    <row r="102" spans="1:25" s="51" customFormat="1" ht="15" customHeight="1">
      <c r="A102" s="40"/>
      <c r="B102" s="87" t="s">
        <v>195</v>
      </c>
      <c r="C102" s="175">
        <v>21.53</v>
      </c>
      <c r="D102" s="176"/>
      <c r="E102" s="62" t="s">
        <v>291</v>
      </c>
      <c r="F102" s="62" t="s">
        <v>291</v>
      </c>
      <c r="G102" s="62" t="s">
        <v>291</v>
      </c>
      <c r="H102" s="62" t="s">
        <v>291</v>
      </c>
      <c r="I102" s="116">
        <v>0.119244</v>
      </c>
      <c r="J102" s="62"/>
      <c r="K102" s="62"/>
      <c r="L102" s="62"/>
      <c r="M102" s="62" t="s">
        <v>291</v>
      </c>
      <c r="N102" s="62"/>
      <c r="O102" s="89" t="s">
        <v>190</v>
      </c>
      <c r="P102" s="89"/>
      <c r="Q102" s="90" t="s">
        <v>104</v>
      </c>
      <c r="R102" s="90" t="s">
        <v>105</v>
      </c>
      <c r="S102" s="90" t="s">
        <v>62</v>
      </c>
      <c r="T102" s="90" t="s">
        <v>106</v>
      </c>
      <c r="U102" s="133"/>
      <c r="V102" s="133"/>
      <c r="Y102" s="134">
        <v>21.649243999999999</v>
      </c>
    </row>
    <row r="103" spans="1:25" s="51" customFormat="1" ht="15" customHeight="1">
      <c r="A103" s="40"/>
      <c r="B103" s="177" t="s">
        <v>196</v>
      </c>
      <c r="C103" s="178">
        <v>21.53</v>
      </c>
      <c r="D103" s="168" t="s">
        <v>291</v>
      </c>
      <c r="E103" s="169" t="s">
        <v>291</v>
      </c>
      <c r="F103" s="169" t="s">
        <v>291</v>
      </c>
      <c r="G103" s="169" t="s">
        <v>291</v>
      </c>
      <c r="H103" s="169" t="s">
        <v>291</v>
      </c>
      <c r="I103" s="116">
        <v>0.119244</v>
      </c>
      <c r="J103" s="62"/>
      <c r="K103" s="62"/>
      <c r="L103" s="62"/>
      <c r="M103" s="169" t="s">
        <v>291</v>
      </c>
      <c r="N103" s="169"/>
      <c r="O103" s="173" t="s">
        <v>192</v>
      </c>
      <c r="P103" s="173"/>
      <c r="Q103" s="174" t="s">
        <v>104</v>
      </c>
      <c r="R103" s="174" t="s">
        <v>105</v>
      </c>
      <c r="S103" s="174" t="s">
        <v>62</v>
      </c>
      <c r="T103" s="174" t="s">
        <v>106</v>
      </c>
      <c r="U103" s="133"/>
      <c r="V103" s="133"/>
      <c r="Y103" s="134">
        <v>21.649243999999999</v>
      </c>
    </row>
    <row r="104" spans="1:25" ht="18.75" customHeight="1" thickBot="1">
      <c r="A104" s="28"/>
      <c r="B104" s="382" t="s">
        <v>197</v>
      </c>
      <c r="C104" s="382"/>
      <c r="D104" s="382"/>
      <c r="E104" s="382"/>
      <c r="F104" s="382"/>
      <c r="G104" s="382"/>
      <c r="H104" s="382"/>
      <c r="I104" s="382"/>
      <c r="J104" s="382"/>
      <c r="K104" s="382"/>
      <c r="L104" s="382"/>
      <c r="M104" s="382"/>
      <c r="N104" s="382"/>
      <c r="O104" s="382"/>
      <c r="P104" s="382"/>
      <c r="Q104" s="382"/>
      <c r="R104" s="382"/>
      <c r="S104" s="382"/>
      <c r="T104" s="382"/>
      <c r="U104" s="26"/>
      <c r="V104" s="133"/>
      <c r="Y104" s="134"/>
    </row>
    <row r="105" spans="1:25" s="51" customFormat="1" ht="15" customHeight="1">
      <c r="A105" s="40"/>
      <c r="B105" s="87" t="s">
        <v>198</v>
      </c>
      <c r="C105" s="175">
        <v>66.63</v>
      </c>
      <c r="D105" s="176"/>
      <c r="E105" s="62"/>
      <c r="F105" s="62"/>
      <c r="G105" s="62"/>
      <c r="H105" s="62"/>
      <c r="I105" s="179">
        <v>1.4999999999999999E-2</v>
      </c>
      <c r="J105" s="169"/>
      <c r="K105" s="62"/>
      <c r="L105" s="180"/>
      <c r="M105" s="62" t="s">
        <v>291</v>
      </c>
      <c r="N105" s="62"/>
      <c r="O105" s="89" t="s">
        <v>122</v>
      </c>
      <c r="P105" s="89"/>
      <c r="Q105" s="90" t="s">
        <v>104</v>
      </c>
      <c r="R105" s="90" t="s">
        <v>105</v>
      </c>
      <c r="S105" s="90" t="s">
        <v>62</v>
      </c>
      <c r="T105" s="90" t="s">
        <v>106</v>
      </c>
      <c r="U105" s="133"/>
      <c r="V105" s="133"/>
      <c r="Y105" s="134">
        <v>66.644999999999996</v>
      </c>
    </row>
    <row r="106" spans="1:25" s="51" customFormat="1" ht="15" customHeight="1">
      <c r="A106" s="40"/>
      <c r="B106" s="87" t="s">
        <v>199</v>
      </c>
      <c r="C106" s="175">
        <v>257.33999999999997</v>
      </c>
      <c r="D106" s="176"/>
      <c r="E106" s="62"/>
      <c r="F106" s="62"/>
      <c r="G106" s="62"/>
      <c r="H106" s="62"/>
      <c r="I106" s="179">
        <v>1.4999999999999999E-2</v>
      </c>
      <c r="J106" s="169"/>
      <c r="K106" s="62"/>
      <c r="L106" s="180"/>
      <c r="M106" s="62" t="s">
        <v>291</v>
      </c>
      <c r="N106" s="62"/>
      <c r="O106" s="89" t="s">
        <v>122</v>
      </c>
      <c r="P106" s="89"/>
      <c r="Q106" s="90" t="s">
        <v>104</v>
      </c>
      <c r="R106" s="90" t="s">
        <v>105</v>
      </c>
      <c r="S106" s="90" t="s">
        <v>62</v>
      </c>
      <c r="T106" s="90" t="s">
        <v>106</v>
      </c>
      <c r="U106" s="133"/>
      <c r="V106" s="133"/>
      <c r="Y106" s="134">
        <v>257.35499999999996</v>
      </c>
    </row>
    <row r="107" spans="1:25" s="51" customFormat="1" ht="15" customHeight="1">
      <c r="A107" s="40"/>
      <c r="B107" s="87" t="s">
        <v>350</v>
      </c>
      <c r="C107" s="175">
        <v>1142.7</v>
      </c>
      <c r="D107" s="176"/>
      <c r="E107" s="62"/>
      <c r="F107" s="62"/>
      <c r="G107" s="62"/>
      <c r="H107" s="62"/>
      <c r="I107" s="179">
        <v>1.4999999999999999E-2</v>
      </c>
      <c r="J107" s="169"/>
      <c r="K107" s="62"/>
      <c r="L107" s="180"/>
      <c r="M107" s="62" t="s">
        <v>291</v>
      </c>
      <c r="N107" s="62"/>
      <c r="O107" s="89" t="s">
        <v>122</v>
      </c>
      <c r="P107" s="89"/>
      <c r="Q107" s="90" t="s">
        <v>104</v>
      </c>
      <c r="R107" s="90" t="s">
        <v>105</v>
      </c>
      <c r="S107" s="90" t="s">
        <v>62</v>
      </c>
      <c r="T107" s="90" t="s">
        <v>106</v>
      </c>
      <c r="U107" s="133"/>
      <c r="V107" s="133"/>
      <c r="Y107" s="134">
        <v>1142.7150000000001</v>
      </c>
    </row>
    <row r="108" spans="1:25" s="51" customFormat="1" ht="15" customHeight="1" thickBot="1">
      <c r="A108" s="40"/>
      <c r="B108" s="181"/>
      <c r="C108" s="182"/>
      <c r="D108" s="181"/>
      <c r="E108" s="181"/>
      <c r="F108" s="181"/>
      <c r="G108" s="181"/>
      <c r="H108" s="181"/>
      <c r="I108" s="181"/>
      <c r="J108" s="181"/>
      <c r="K108" s="181"/>
      <c r="L108" s="181"/>
      <c r="M108" s="181"/>
      <c r="N108" s="181"/>
      <c r="O108" s="181"/>
      <c r="P108" s="181"/>
      <c r="Q108" s="181"/>
      <c r="R108" s="181"/>
      <c r="S108" s="181"/>
      <c r="T108" s="181"/>
      <c r="U108" s="181"/>
      <c r="V108" s="141"/>
    </row>
    <row r="109" spans="1:25" s="51" customFormat="1" ht="15" customHeight="1">
      <c r="A109" s="40"/>
      <c r="B109" s="183" t="s">
        <v>298</v>
      </c>
      <c r="C109" s="182"/>
      <c r="D109" s="181"/>
      <c r="E109" s="181"/>
      <c r="F109" s="181"/>
      <c r="G109" s="181"/>
      <c r="H109" s="181"/>
      <c r="I109" s="181"/>
      <c r="J109" s="181"/>
      <c r="K109" s="181"/>
      <c r="L109" s="181"/>
      <c r="M109" s="181"/>
      <c r="N109" s="181"/>
      <c r="O109" s="181"/>
      <c r="P109" s="181"/>
      <c r="Q109" s="181"/>
      <c r="R109" s="181"/>
      <c r="S109" s="181"/>
      <c r="T109" s="181"/>
      <c r="U109" s="181"/>
      <c r="V109" s="141"/>
    </row>
    <row r="110" spans="1:25" s="51" customFormat="1" ht="15" customHeight="1">
      <c r="A110" s="40"/>
      <c r="B110" s="242" t="s">
        <v>299</v>
      </c>
      <c r="C110" s="182"/>
      <c r="D110" s="181"/>
      <c r="E110" s="181"/>
      <c r="F110" s="181"/>
      <c r="G110" s="181"/>
      <c r="H110" s="181"/>
      <c r="I110" s="181"/>
      <c r="J110" s="181"/>
      <c r="K110" s="181"/>
      <c r="L110" s="181"/>
      <c r="M110" s="181"/>
      <c r="N110" s="181"/>
      <c r="O110" s="181"/>
      <c r="P110" s="181"/>
      <c r="Q110" s="181"/>
      <c r="R110" s="181"/>
      <c r="S110" s="181"/>
      <c r="T110" s="181"/>
      <c r="U110" s="181"/>
      <c r="V110" s="141"/>
    </row>
    <row r="111" spans="1:25" s="51" customFormat="1" ht="15" customHeight="1">
      <c r="A111" s="40"/>
      <c r="B111" s="181" t="s">
        <v>208</v>
      </c>
      <c r="C111" s="182"/>
      <c r="D111" s="181"/>
      <c r="E111" s="181"/>
      <c r="F111" s="181"/>
      <c r="G111" s="181"/>
      <c r="H111" s="181"/>
      <c r="I111" s="181"/>
      <c r="J111" s="181"/>
      <c r="K111" s="181"/>
      <c r="L111" s="181"/>
      <c r="M111" s="181"/>
      <c r="N111" s="181"/>
      <c r="O111" s="181"/>
      <c r="P111" s="181"/>
      <c r="Q111" s="181"/>
      <c r="R111" s="181"/>
      <c r="S111" s="181"/>
      <c r="T111" s="181"/>
      <c r="U111" s="181"/>
      <c r="V111" s="141"/>
    </row>
    <row r="112" spans="1:25" s="51" customFormat="1" ht="15" customHeight="1">
      <c r="A112" s="40"/>
      <c r="B112" s="181" t="s">
        <v>210</v>
      </c>
      <c r="C112" s="182"/>
      <c r="D112" s="181"/>
      <c r="E112" s="181"/>
      <c r="F112" s="181"/>
      <c r="G112" s="181"/>
      <c r="H112" s="181"/>
      <c r="I112" s="181"/>
      <c r="J112" s="181"/>
      <c r="K112" s="181"/>
      <c r="L112" s="181"/>
      <c r="M112" s="181"/>
      <c r="N112" s="181"/>
      <c r="O112" s="181"/>
      <c r="P112" s="181"/>
      <c r="Q112" s="181"/>
      <c r="R112" s="181"/>
      <c r="S112" s="181"/>
      <c r="T112" s="181"/>
      <c r="U112" s="181"/>
      <c r="V112" s="141"/>
    </row>
    <row r="113" spans="1:22" s="51" customFormat="1" ht="15" customHeight="1">
      <c r="A113" s="40"/>
      <c r="B113" s="181" t="s">
        <v>300</v>
      </c>
      <c r="C113" s="182"/>
      <c r="D113" s="181"/>
      <c r="E113" s="181"/>
      <c r="F113" s="181"/>
      <c r="G113" s="181"/>
      <c r="H113" s="181"/>
      <c r="I113" s="181"/>
      <c r="J113" s="181"/>
      <c r="K113" s="181"/>
      <c r="L113" s="181"/>
      <c r="M113" s="181"/>
      <c r="N113" s="181"/>
      <c r="O113" s="181"/>
      <c r="P113" s="181"/>
      <c r="Q113" s="181"/>
      <c r="R113" s="181"/>
      <c r="S113" s="181"/>
      <c r="T113" s="181"/>
      <c r="U113" s="181"/>
      <c r="V113" s="141"/>
    </row>
    <row r="114" spans="1:22" s="51" customFormat="1" ht="15" customHeight="1">
      <c r="A114" s="40"/>
      <c r="B114" s="181" t="s">
        <v>301</v>
      </c>
      <c r="C114" s="182"/>
      <c r="D114" s="181"/>
      <c r="E114" s="181"/>
      <c r="F114" s="181"/>
      <c r="G114" s="181"/>
      <c r="H114" s="181"/>
      <c r="I114" s="181"/>
      <c r="J114" s="181"/>
      <c r="K114" s="181"/>
      <c r="L114" s="181"/>
      <c r="M114" s="181"/>
      <c r="N114" s="181"/>
      <c r="O114" s="181"/>
      <c r="P114" s="181"/>
      <c r="Q114" s="181"/>
      <c r="R114" s="181"/>
      <c r="S114" s="181"/>
      <c r="T114" s="181"/>
      <c r="U114" s="181"/>
      <c r="V114" s="141"/>
    </row>
    <row r="115" spans="1:22" s="51" customFormat="1" ht="15" customHeight="1">
      <c r="A115" s="40"/>
      <c r="B115" s="181" t="s">
        <v>302</v>
      </c>
      <c r="C115" s="182"/>
      <c r="D115" s="181"/>
      <c r="E115" s="181"/>
      <c r="F115" s="181"/>
      <c r="G115" s="181"/>
      <c r="H115" s="181"/>
      <c r="I115" s="181"/>
      <c r="J115" s="181"/>
      <c r="K115" s="181"/>
      <c r="L115" s="181"/>
      <c r="M115" s="181"/>
      <c r="N115" s="181"/>
      <c r="O115" s="181"/>
      <c r="P115" s="181"/>
      <c r="Q115" s="181"/>
      <c r="R115" s="181"/>
      <c r="S115" s="181"/>
      <c r="T115" s="181"/>
      <c r="U115" s="181"/>
      <c r="V115" s="141"/>
    </row>
    <row r="116" spans="1:22" s="51" customFormat="1" ht="15" customHeight="1">
      <c r="A116" s="40"/>
      <c r="B116" s="242" t="s">
        <v>303</v>
      </c>
      <c r="C116" s="182"/>
      <c r="D116" s="181"/>
      <c r="E116" s="181"/>
      <c r="F116" s="181"/>
      <c r="G116" s="181"/>
      <c r="H116" s="181"/>
      <c r="I116" s="181"/>
      <c r="J116" s="181"/>
      <c r="K116" s="181"/>
      <c r="L116" s="181"/>
      <c r="M116" s="181"/>
      <c r="N116" s="181"/>
      <c r="O116" s="181"/>
      <c r="P116" s="181"/>
      <c r="Q116" s="181"/>
      <c r="R116" s="181"/>
      <c r="S116" s="181"/>
      <c r="T116" s="181"/>
      <c r="U116" s="181"/>
      <c r="V116" s="141"/>
    </row>
    <row r="117" spans="1:22" s="51" customFormat="1" ht="15" customHeight="1">
      <c r="A117" s="40"/>
      <c r="B117" s="182" t="s">
        <v>304</v>
      </c>
      <c r="C117" s="182"/>
      <c r="D117" s="181"/>
      <c r="E117" s="181"/>
      <c r="F117" s="181"/>
      <c r="G117" s="181"/>
      <c r="H117" s="181"/>
      <c r="I117" s="181"/>
      <c r="J117" s="181"/>
      <c r="K117" s="181"/>
      <c r="L117" s="181"/>
      <c r="M117" s="181"/>
      <c r="N117" s="181"/>
      <c r="O117" s="181"/>
      <c r="P117" s="181"/>
      <c r="Q117" s="181"/>
      <c r="R117" s="181"/>
      <c r="S117" s="181"/>
      <c r="T117" s="181"/>
      <c r="U117" s="181"/>
      <c r="V117" s="141"/>
    </row>
    <row r="118" spans="1:22" s="51" customFormat="1" ht="15" customHeight="1">
      <c r="A118" s="40"/>
      <c r="B118" s="182" t="s">
        <v>305</v>
      </c>
      <c r="C118" s="182"/>
      <c r="D118" s="181"/>
      <c r="E118" s="181"/>
      <c r="F118" s="181"/>
      <c r="G118" s="181"/>
      <c r="H118" s="181"/>
      <c r="I118" s="181"/>
      <c r="J118" s="181"/>
      <c r="K118" s="181"/>
      <c r="L118" s="181"/>
      <c r="M118" s="181"/>
      <c r="N118" s="181"/>
      <c r="O118" s="181"/>
      <c r="P118" s="181"/>
      <c r="Q118" s="181"/>
      <c r="R118" s="181"/>
      <c r="S118" s="181"/>
      <c r="T118" s="181"/>
      <c r="U118" s="181"/>
      <c r="V118" s="141"/>
    </row>
    <row r="119" spans="1:22" s="51" customFormat="1" ht="15" customHeight="1">
      <c r="A119" s="40"/>
      <c r="B119" s="182" t="s">
        <v>306</v>
      </c>
      <c r="C119" s="182"/>
      <c r="D119" s="181"/>
      <c r="E119" s="181"/>
      <c r="F119" s="181"/>
      <c r="G119" s="181"/>
      <c r="H119" s="181"/>
      <c r="I119" s="181"/>
      <c r="J119" s="181"/>
      <c r="K119" s="181"/>
      <c r="L119" s="181"/>
      <c r="M119" s="181"/>
      <c r="N119" s="181"/>
      <c r="O119" s="181"/>
      <c r="P119" s="181"/>
      <c r="Q119" s="181"/>
      <c r="R119" s="181"/>
      <c r="S119" s="181"/>
      <c r="T119" s="181"/>
      <c r="U119" s="181"/>
      <c r="V119" s="141"/>
    </row>
    <row r="120" spans="1:22" s="51" customFormat="1" ht="15" customHeight="1">
      <c r="A120" s="40"/>
      <c r="C120" s="182"/>
      <c r="D120" s="181"/>
      <c r="E120" s="181"/>
      <c r="F120" s="181"/>
      <c r="G120" s="181"/>
      <c r="H120" s="181"/>
      <c r="I120" s="181"/>
      <c r="J120" s="181"/>
      <c r="K120" s="181"/>
      <c r="L120" s="181"/>
      <c r="M120" s="181"/>
      <c r="N120" s="181"/>
      <c r="O120" s="181"/>
      <c r="P120" s="181"/>
      <c r="Q120" s="181"/>
      <c r="R120" s="181"/>
      <c r="S120" s="181"/>
      <c r="T120" s="181"/>
      <c r="U120" s="181"/>
      <c r="V120" s="141"/>
    </row>
    <row r="121" spans="1:22" s="51" customFormat="1" ht="21" hidden="1" customHeight="1">
      <c r="A121" s="40"/>
      <c r="B121" s="184"/>
      <c r="C121" s="185"/>
      <c r="D121" s="186"/>
      <c r="E121" s="184"/>
      <c r="F121" s="184"/>
      <c r="G121" s="184"/>
      <c r="H121" s="184"/>
      <c r="I121" s="186"/>
      <c r="J121" s="186"/>
      <c r="K121" s="186"/>
      <c r="L121" s="186"/>
      <c r="M121" s="186"/>
      <c r="N121" s="186"/>
      <c r="O121" s="186"/>
      <c r="P121" s="186"/>
      <c r="Q121" s="187"/>
      <c r="R121" s="187"/>
      <c r="S121" s="187"/>
      <c r="T121" s="187"/>
      <c r="U121" s="188"/>
      <c r="V121" s="189"/>
    </row>
    <row r="122" spans="1:22" ht="42" hidden="1" customHeight="1">
      <c r="A122" s="28"/>
      <c r="B122" s="383" t="s">
        <v>307</v>
      </c>
      <c r="C122" s="383"/>
      <c r="D122" s="383"/>
      <c r="E122" s="383"/>
      <c r="F122" s="383"/>
      <c r="G122" s="383"/>
      <c r="H122" s="383"/>
      <c r="I122" s="383"/>
      <c r="J122" s="383"/>
      <c r="K122" s="383"/>
      <c r="L122" s="383"/>
      <c r="M122" s="383"/>
      <c r="N122" s="383"/>
      <c r="O122" s="383"/>
      <c r="P122" s="383"/>
      <c r="Q122" s="383"/>
      <c r="R122" s="383"/>
      <c r="S122" s="383"/>
      <c r="T122" s="383"/>
      <c r="V122" s="189"/>
    </row>
    <row r="123" spans="1:22" ht="15.75" hidden="1" customHeight="1">
      <c r="A123" s="28"/>
      <c r="B123" s="183" t="s">
        <v>308</v>
      </c>
      <c r="C123" s="183" t="s">
        <v>203</v>
      </c>
      <c r="D123" s="183"/>
      <c r="E123" s="183"/>
      <c r="F123" s="183"/>
      <c r="G123" s="183"/>
      <c r="H123" s="183"/>
      <c r="I123" s="183" t="s">
        <v>200</v>
      </c>
      <c r="J123" s="183"/>
      <c r="K123" s="183"/>
      <c r="L123" s="183"/>
      <c r="M123" s="183"/>
      <c r="N123" s="183"/>
      <c r="O123" s="183" t="s">
        <v>201</v>
      </c>
      <c r="P123" s="183"/>
      <c r="Q123" s="183"/>
      <c r="R123" s="183"/>
      <c r="S123" s="183" t="s">
        <v>202</v>
      </c>
      <c r="T123" s="183"/>
      <c r="V123" s="189"/>
    </row>
    <row r="124" spans="1:22" s="51" customFormat="1" ht="15" hidden="1" customHeight="1">
      <c r="A124" s="40"/>
      <c r="B124" s="190" t="s">
        <v>309</v>
      </c>
      <c r="C124" s="191"/>
      <c r="D124" s="190"/>
      <c r="E124" s="190"/>
      <c r="F124" s="190"/>
      <c r="G124" s="190"/>
      <c r="H124" s="190"/>
      <c r="I124" s="372" t="s">
        <v>254</v>
      </c>
      <c r="J124" s="373"/>
      <c r="K124" s="190"/>
      <c r="L124" s="190"/>
      <c r="M124" s="190"/>
      <c r="N124" s="190"/>
      <c r="O124" s="190"/>
      <c r="P124" s="190"/>
      <c r="Q124" s="190"/>
      <c r="R124" s="190"/>
      <c r="S124" s="190"/>
      <c r="T124" s="190"/>
      <c r="U124" s="188"/>
      <c r="V124" s="189"/>
    </row>
    <row r="125" spans="1:22" s="51" customFormat="1" ht="15" hidden="1" customHeight="1">
      <c r="A125" s="40"/>
      <c r="B125" s="190"/>
      <c r="C125" s="191"/>
      <c r="D125" s="190"/>
      <c r="E125" s="190"/>
      <c r="F125" s="190"/>
      <c r="G125" s="190"/>
      <c r="H125" s="190"/>
      <c r="I125" s="372"/>
      <c r="J125" s="373"/>
      <c r="K125" s="190"/>
      <c r="L125" s="190"/>
      <c r="M125" s="190"/>
      <c r="N125" s="190"/>
      <c r="O125" s="190"/>
      <c r="P125" s="190"/>
      <c r="Q125" s="190"/>
      <c r="R125" s="190"/>
      <c r="S125" s="190"/>
      <c r="T125" s="190"/>
      <c r="U125" s="188"/>
      <c r="V125" s="189"/>
    </row>
    <row r="126" spans="1:22" s="51" customFormat="1" ht="15" hidden="1" customHeight="1">
      <c r="A126" s="40"/>
      <c r="B126" s="190" t="s">
        <v>204</v>
      </c>
      <c r="C126" s="191"/>
      <c r="D126" s="190"/>
      <c r="E126" s="190"/>
      <c r="F126" s="190"/>
      <c r="G126" s="190"/>
      <c r="H126" s="190"/>
      <c r="I126" s="372" t="s">
        <v>205</v>
      </c>
      <c r="J126" s="373"/>
      <c r="K126" s="190"/>
      <c r="L126" s="190"/>
      <c r="M126" s="190"/>
      <c r="N126" s="190"/>
      <c r="O126" s="190" t="s">
        <v>206</v>
      </c>
      <c r="P126" s="190"/>
      <c r="Q126" s="190"/>
      <c r="R126" s="190"/>
      <c r="S126" s="372" t="s">
        <v>207</v>
      </c>
      <c r="T126" s="373"/>
      <c r="U126" s="188"/>
      <c r="V126" s="188"/>
    </row>
    <row r="127" spans="1:22" s="51" customFormat="1" ht="15" hidden="1" customHeight="1">
      <c r="A127" s="40"/>
      <c r="B127" s="190" t="s">
        <v>212</v>
      </c>
      <c r="C127" s="191"/>
      <c r="D127" s="190"/>
      <c r="E127" s="190"/>
      <c r="F127" s="190"/>
      <c r="G127" s="190"/>
      <c r="H127" s="190"/>
      <c r="I127" s="372" t="s">
        <v>205</v>
      </c>
      <c r="J127" s="373"/>
      <c r="K127" s="190"/>
      <c r="L127" s="190"/>
      <c r="M127" s="190"/>
      <c r="N127" s="190"/>
      <c r="O127" s="190" t="s">
        <v>206</v>
      </c>
      <c r="P127" s="190"/>
      <c r="Q127" s="190"/>
      <c r="R127" s="190"/>
      <c r="S127" s="372" t="s">
        <v>207</v>
      </c>
      <c r="T127" s="373"/>
      <c r="U127" s="188"/>
      <c r="V127" s="188"/>
    </row>
    <row r="128" spans="1:22" s="51" customFormat="1" ht="15" hidden="1" customHeight="1">
      <c r="A128" s="40"/>
      <c r="B128" s="190" t="s">
        <v>213</v>
      </c>
      <c r="C128" s="191"/>
      <c r="D128" s="190"/>
      <c r="E128" s="190"/>
      <c r="F128" s="190"/>
      <c r="G128" s="190"/>
      <c r="H128" s="190"/>
      <c r="I128" s="372" t="s">
        <v>205</v>
      </c>
      <c r="J128" s="373"/>
      <c r="K128" s="190"/>
      <c r="L128" s="190"/>
      <c r="M128" s="190"/>
      <c r="N128" s="190"/>
      <c r="O128" s="190" t="s">
        <v>206</v>
      </c>
      <c r="P128" s="190"/>
      <c r="Q128" s="190"/>
      <c r="R128" s="190"/>
      <c r="S128" s="372" t="s">
        <v>207</v>
      </c>
      <c r="T128" s="373"/>
      <c r="U128" s="188"/>
      <c r="V128" s="188"/>
    </row>
    <row r="129" spans="1:22" s="51" customFormat="1" ht="15" hidden="1" customHeight="1">
      <c r="A129" s="40"/>
      <c r="B129" s="190" t="s">
        <v>214</v>
      </c>
      <c r="C129" s="191"/>
      <c r="D129" s="190"/>
      <c r="E129" s="190"/>
      <c r="F129" s="190"/>
      <c r="G129" s="190"/>
      <c r="H129" s="190"/>
      <c r="I129" s="372" t="s">
        <v>205</v>
      </c>
      <c r="J129" s="373"/>
      <c r="K129" s="190"/>
      <c r="L129" s="190"/>
      <c r="M129" s="190"/>
      <c r="N129" s="190"/>
      <c r="O129" s="190" t="s">
        <v>206</v>
      </c>
      <c r="P129" s="190"/>
      <c r="Q129" s="190"/>
      <c r="R129" s="190"/>
      <c r="S129" s="372" t="s">
        <v>207</v>
      </c>
      <c r="T129" s="373"/>
      <c r="U129" s="188"/>
      <c r="V129" s="188"/>
    </row>
    <row r="130" spans="1:22" s="51" customFormat="1" ht="15" hidden="1" customHeight="1">
      <c r="A130" s="40" t="s">
        <v>310</v>
      </c>
      <c r="B130" s="190" t="s">
        <v>208</v>
      </c>
      <c r="C130" s="191"/>
      <c r="D130" s="190"/>
      <c r="E130" s="190"/>
      <c r="F130" s="190"/>
      <c r="G130" s="190"/>
      <c r="H130" s="190"/>
      <c r="I130" s="372" t="s">
        <v>205</v>
      </c>
      <c r="J130" s="373"/>
      <c r="K130" s="190"/>
      <c r="L130" s="190"/>
      <c r="M130" s="190"/>
      <c r="N130" s="190"/>
      <c r="O130" s="190" t="s">
        <v>206</v>
      </c>
      <c r="P130" s="190"/>
      <c r="Q130" s="190"/>
      <c r="R130" s="190"/>
      <c r="S130" s="372" t="s">
        <v>209</v>
      </c>
      <c r="T130" s="373"/>
      <c r="U130" s="188"/>
      <c r="V130" s="188"/>
    </row>
    <row r="131" spans="1:22" s="51" customFormat="1" ht="15" hidden="1" customHeight="1">
      <c r="A131" s="40" t="s">
        <v>310</v>
      </c>
      <c r="B131" s="190" t="s">
        <v>311</v>
      </c>
      <c r="C131" s="191"/>
      <c r="D131" s="190"/>
      <c r="E131" s="190"/>
      <c r="F131" s="190"/>
      <c r="G131" s="190"/>
      <c r="H131" s="190"/>
      <c r="I131" s="372" t="s">
        <v>205</v>
      </c>
      <c r="J131" s="373"/>
      <c r="K131" s="190"/>
      <c r="L131" s="190"/>
      <c r="M131" s="190"/>
      <c r="N131" s="190"/>
      <c r="O131" s="190" t="s">
        <v>206</v>
      </c>
      <c r="P131" s="190"/>
      <c r="Q131" s="190"/>
      <c r="R131" s="190"/>
      <c r="S131" s="372" t="s">
        <v>209</v>
      </c>
      <c r="T131" s="373"/>
      <c r="U131" s="188"/>
      <c r="V131" s="189"/>
    </row>
    <row r="132" spans="1:22" s="51" customFormat="1" ht="15" hidden="1" customHeight="1">
      <c r="A132" s="40" t="s">
        <v>310</v>
      </c>
      <c r="B132" s="190" t="s">
        <v>211</v>
      </c>
      <c r="C132" s="191"/>
      <c r="D132" s="190"/>
      <c r="E132" s="190"/>
      <c r="F132" s="190"/>
      <c r="G132" s="190"/>
      <c r="H132" s="190"/>
      <c r="I132" s="372" t="s">
        <v>205</v>
      </c>
      <c r="J132" s="373" t="s">
        <v>205</v>
      </c>
      <c r="K132" s="279"/>
      <c r="L132" s="190"/>
      <c r="M132" s="190"/>
      <c r="N132" s="190"/>
      <c r="O132" s="190" t="s">
        <v>206</v>
      </c>
      <c r="P132" s="190"/>
      <c r="Q132" s="190"/>
      <c r="R132" s="190"/>
      <c r="S132" s="372" t="s">
        <v>209</v>
      </c>
      <c r="T132" s="373"/>
      <c r="U132" s="188"/>
      <c r="V132" s="189"/>
    </row>
    <row r="133" spans="1:22" s="51" customFormat="1" ht="15" hidden="1" customHeight="1">
      <c r="A133" s="40"/>
      <c r="B133" s="190"/>
      <c r="C133" s="191"/>
      <c r="D133" s="190"/>
      <c r="E133" s="190"/>
      <c r="F133" s="190"/>
      <c r="G133" s="190"/>
      <c r="H133" s="190"/>
      <c r="I133" s="372"/>
      <c r="J133" s="373"/>
      <c r="K133" s="190"/>
      <c r="L133" s="190"/>
      <c r="M133" s="190"/>
      <c r="N133" s="190"/>
      <c r="O133" s="190"/>
      <c r="P133" s="190"/>
      <c r="Q133" s="190"/>
      <c r="R133" s="190"/>
      <c r="S133" s="372"/>
      <c r="T133" s="373"/>
      <c r="U133" s="188"/>
      <c r="V133" s="189"/>
    </row>
    <row r="134" spans="1:22" s="51" customFormat="1" ht="15" hidden="1" customHeight="1">
      <c r="A134" s="40"/>
      <c r="B134" s="190" t="s">
        <v>216</v>
      </c>
      <c r="C134" s="191"/>
      <c r="D134" s="190"/>
      <c r="E134" s="190"/>
      <c r="F134" s="190"/>
      <c r="G134" s="190"/>
      <c r="H134" s="190"/>
      <c r="I134" s="372" t="s">
        <v>205</v>
      </c>
      <c r="J134" s="373"/>
      <c r="K134" s="190"/>
      <c r="L134" s="190"/>
      <c r="M134" s="190"/>
      <c r="N134" s="190"/>
      <c r="O134" s="190" t="s">
        <v>206</v>
      </c>
      <c r="P134" s="190"/>
      <c r="Q134" s="190"/>
      <c r="R134" s="190"/>
      <c r="S134" s="372" t="s">
        <v>217</v>
      </c>
      <c r="T134" s="373"/>
      <c r="U134" s="188"/>
      <c r="V134" s="189"/>
    </row>
    <row r="135" spans="1:22" s="51" customFormat="1" ht="15" hidden="1" customHeight="1">
      <c r="A135" s="40"/>
      <c r="B135" s="190" t="s">
        <v>218</v>
      </c>
      <c r="C135" s="191"/>
      <c r="D135" s="190"/>
      <c r="E135" s="190"/>
      <c r="F135" s="190"/>
      <c r="G135" s="190"/>
      <c r="H135" s="190"/>
      <c r="I135" s="372" t="s">
        <v>205</v>
      </c>
      <c r="J135" s="373"/>
      <c r="K135" s="190"/>
      <c r="L135" s="190"/>
      <c r="M135" s="190"/>
      <c r="N135" s="190"/>
      <c r="O135" s="190" t="s">
        <v>206</v>
      </c>
      <c r="P135" s="190"/>
      <c r="Q135" s="190"/>
      <c r="R135" s="190"/>
      <c r="S135" s="372" t="s">
        <v>217</v>
      </c>
      <c r="T135" s="373"/>
      <c r="U135" s="188"/>
      <c r="V135" s="189"/>
    </row>
    <row r="136" spans="1:22" s="51" customFormat="1" ht="15" hidden="1" customHeight="1">
      <c r="A136" s="40"/>
      <c r="B136" s="190" t="s">
        <v>312</v>
      </c>
      <c r="C136" s="191"/>
      <c r="D136" s="190"/>
      <c r="E136" s="190"/>
      <c r="F136" s="190"/>
      <c r="G136" s="190"/>
      <c r="H136" s="190"/>
      <c r="I136" s="372" t="s">
        <v>205</v>
      </c>
      <c r="J136" s="373"/>
      <c r="K136" s="190"/>
      <c r="L136" s="190"/>
      <c r="M136" s="190"/>
      <c r="N136" s="190"/>
      <c r="O136" s="190" t="s">
        <v>206</v>
      </c>
      <c r="P136" s="190"/>
      <c r="Q136" s="190"/>
      <c r="R136" s="190"/>
      <c r="S136" s="372" t="s">
        <v>207</v>
      </c>
      <c r="T136" s="373"/>
      <c r="U136" s="188"/>
      <c r="V136" s="189"/>
    </row>
    <row r="137" spans="1:22" s="51" customFormat="1" ht="15" hidden="1" customHeight="1">
      <c r="A137" s="40"/>
      <c r="B137" s="190" t="s">
        <v>219</v>
      </c>
      <c r="C137" s="191"/>
      <c r="D137" s="190"/>
      <c r="E137" s="190"/>
      <c r="F137" s="190"/>
      <c r="G137" s="190"/>
      <c r="H137" s="190"/>
      <c r="I137" s="372" t="s">
        <v>220</v>
      </c>
      <c r="J137" s="373"/>
      <c r="K137" s="190"/>
      <c r="L137" s="190"/>
      <c r="M137" s="190"/>
      <c r="N137" s="190"/>
      <c r="O137" s="190" t="s">
        <v>206</v>
      </c>
      <c r="P137" s="190"/>
      <c r="Q137" s="190"/>
      <c r="R137" s="190"/>
      <c r="S137" s="372" t="s">
        <v>207</v>
      </c>
      <c r="T137" s="373"/>
      <c r="U137" s="188"/>
      <c r="V137" s="188"/>
    </row>
    <row r="138" spans="1:22" s="51" customFormat="1" ht="15" hidden="1" customHeight="1">
      <c r="A138" s="40"/>
      <c r="B138" s="190"/>
      <c r="C138" s="191"/>
      <c r="D138" s="190"/>
      <c r="E138" s="190"/>
      <c r="F138" s="190"/>
      <c r="G138" s="190"/>
      <c r="H138" s="190"/>
      <c r="I138" s="372"/>
      <c r="J138" s="373"/>
      <c r="K138" s="190"/>
      <c r="L138" s="190"/>
      <c r="M138" s="190"/>
      <c r="N138" s="190"/>
      <c r="O138" s="190"/>
      <c r="P138" s="190"/>
      <c r="Q138" s="190"/>
      <c r="R138" s="190"/>
      <c r="S138" s="372"/>
      <c r="T138" s="373"/>
      <c r="U138" s="188"/>
      <c r="V138" s="188"/>
    </row>
    <row r="139" spans="1:22" s="51" customFormat="1" ht="15" hidden="1" customHeight="1">
      <c r="A139" s="40"/>
      <c r="B139" s="190" t="s">
        <v>240</v>
      </c>
      <c r="C139" s="191"/>
      <c r="D139" s="190"/>
      <c r="E139" s="190"/>
      <c r="F139" s="190"/>
      <c r="G139" s="190"/>
      <c r="H139" s="190"/>
      <c r="I139" s="372" t="s">
        <v>220</v>
      </c>
      <c r="J139" s="373"/>
      <c r="K139" s="190"/>
      <c r="L139" s="190"/>
      <c r="M139" s="190"/>
      <c r="N139" s="190"/>
      <c r="O139" s="190" t="s">
        <v>206</v>
      </c>
      <c r="P139" s="190"/>
      <c r="Q139" s="190"/>
      <c r="R139" s="190"/>
      <c r="S139" s="372"/>
      <c r="T139" s="373"/>
      <c r="U139" s="188"/>
      <c r="V139" s="188"/>
    </row>
    <row r="140" spans="1:22" s="51" customFormat="1" ht="15" hidden="1" customHeight="1">
      <c r="A140" s="40"/>
      <c r="B140" s="190" t="s">
        <v>241</v>
      </c>
      <c r="C140" s="191"/>
      <c r="D140" s="190"/>
      <c r="E140" s="190"/>
      <c r="F140" s="190"/>
      <c r="G140" s="190"/>
      <c r="H140" s="190"/>
      <c r="I140" s="372" t="s">
        <v>220</v>
      </c>
      <c r="J140" s="373"/>
      <c r="K140" s="190"/>
      <c r="L140" s="190"/>
      <c r="M140" s="190"/>
      <c r="N140" s="190"/>
      <c r="O140" s="190" t="s">
        <v>206</v>
      </c>
      <c r="P140" s="190"/>
      <c r="Q140" s="190"/>
      <c r="R140" s="190"/>
      <c r="S140" s="372"/>
      <c r="T140" s="373"/>
      <c r="U140" s="188"/>
      <c r="V140" s="188"/>
    </row>
    <row r="141" spans="1:22" s="51" customFormat="1" ht="15" hidden="1" customHeight="1">
      <c r="A141" s="40"/>
      <c r="B141" s="190" t="s">
        <v>242</v>
      </c>
      <c r="C141" s="191"/>
      <c r="D141" s="190"/>
      <c r="E141" s="190"/>
      <c r="F141" s="190"/>
      <c r="G141" s="190"/>
      <c r="H141" s="190"/>
      <c r="I141" s="372" t="s">
        <v>220</v>
      </c>
      <c r="J141" s="373"/>
      <c r="K141" s="190"/>
      <c r="L141" s="190"/>
      <c r="M141" s="190"/>
      <c r="N141" s="190"/>
      <c r="O141" s="190" t="s">
        <v>206</v>
      </c>
      <c r="P141" s="190"/>
      <c r="Q141" s="190"/>
      <c r="R141" s="190"/>
      <c r="S141" s="372"/>
      <c r="T141" s="373"/>
      <c r="U141" s="188"/>
      <c r="V141" s="189"/>
    </row>
    <row r="142" spans="1:22" s="51" customFormat="1" ht="15" hidden="1" customHeight="1">
      <c r="A142" s="40"/>
      <c r="B142" s="190" t="s">
        <v>243</v>
      </c>
      <c r="C142" s="191"/>
      <c r="D142" s="190"/>
      <c r="E142" s="190"/>
      <c r="F142" s="190"/>
      <c r="G142" s="190"/>
      <c r="H142" s="190"/>
      <c r="I142" s="372" t="s">
        <v>220</v>
      </c>
      <c r="J142" s="373"/>
      <c r="K142" s="190"/>
      <c r="L142" s="190"/>
      <c r="M142" s="190"/>
      <c r="N142" s="190"/>
      <c r="O142" s="190" t="s">
        <v>206</v>
      </c>
      <c r="P142" s="190"/>
      <c r="Q142" s="190"/>
      <c r="R142" s="190"/>
      <c r="S142" s="372"/>
      <c r="T142" s="373"/>
      <c r="U142" s="188"/>
      <c r="V142" s="189"/>
    </row>
    <row r="143" spans="1:22" s="51" customFormat="1" ht="15" hidden="1" customHeight="1">
      <c r="A143" s="40"/>
      <c r="B143" s="190"/>
      <c r="C143" s="191"/>
      <c r="D143" s="190"/>
      <c r="E143" s="190"/>
      <c r="F143" s="190"/>
      <c r="G143" s="190"/>
      <c r="H143" s="190"/>
      <c r="I143" s="372"/>
      <c r="J143" s="373"/>
      <c r="K143" s="190"/>
      <c r="L143" s="190"/>
      <c r="M143" s="190"/>
      <c r="N143" s="190"/>
      <c r="O143" s="190"/>
      <c r="P143" s="190"/>
      <c r="Q143" s="190"/>
      <c r="R143" s="190"/>
      <c r="S143" s="372"/>
      <c r="T143" s="373"/>
      <c r="U143" s="188"/>
      <c r="V143" s="189"/>
    </row>
    <row r="144" spans="1:22" s="51" customFormat="1" ht="15" hidden="1" customHeight="1">
      <c r="A144" s="40" t="s">
        <v>310</v>
      </c>
      <c r="B144" s="190" t="s">
        <v>244</v>
      </c>
      <c r="C144" s="191"/>
      <c r="D144" s="190"/>
      <c r="E144" s="190"/>
      <c r="F144" s="190"/>
      <c r="G144" s="190"/>
      <c r="H144" s="190"/>
      <c r="I144" s="372" t="s">
        <v>220</v>
      </c>
      <c r="J144" s="373"/>
      <c r="K144" s="190"/>
      <c r="L144" s="190"/>
      <c r="M144" s="190"/>
      <c r="N144" s="190"/>
      <c r="O144" s="190" t="s">
        <v>206</v>
      </c>
      <c r="P144" s="190"/>
      <c r="Q144" s="190"/>
      <c r="R144" s="190"/>
      <c r="S144" s="372" t="s">
        <v>245</v>
      </c>
      <c r="T144" s="373"/>
      <c r="U144" s="188"/>
      <c r="V144" s="189"/>
    </row>
    <row r="145" spans="1:22" s="51" customFormat="1" ht="15" hidden="1" customHeight="1">
      <c r="A145" s="40"/>
      <c r="B145" s="190" t="s">
        <v>246</v>
      </c>
      <c r="C145" s="191"/>
      <c r="D145" s="190"/>
      <c r="E145" s="190"/>
      <c r="F145" s="190"/>
      <c r="G145" s="190"/>
      <c r="H145" s="190"/>
      <c r="I145" s="372" t="s">
        <v>220</v>
      </c>
      <c r="J145" s="373"/>
      <c r="K145" s="190"/>
      <c r="L145" s="190"/>
      <c r="M145" s="190"/>
      <c r="N145" s="190"/>
      <c r="O145" s="190" t="s">
        <v>206</v>
      </c>
      <c r="P145" s="190"/>
      <c r="Q145" s="190"/>
      <c r="R145" s="190"/>
      <c r="S145" s="372" t="s">
        <v>245</v>
      </c>
      <c r="T145" s="373"/>
      <c r="U145" s="188"/>
      <c r="V145" s="188"/>
    </row>
    <row r="146" spans="1:22" s="51" customFormat="1" ht="15" hidden="1" customHeight="1">
      <c r="A146" s="40"/>
      <c r="B146" s="190" t="s">
        <v>247</v>
      </c>
      <c r="C146" s="191"/>
      <c r="D146" s="190"/>
      <c r="E146" s="190"/>
      <c r="F146" s="190"/>
      <c r="G146" s="190"/>
      <c r="H146" s="190"/>
      <c r="I146" s="372" t="s">
        <v>220</v>
      </c>
      <c r="J146" s="373"/>
      <c r="K146" s="190"/>
      <c r="L146" s="190"/>
      <c r="M146" s="190"/>
      <c r="N146" s="190"/>
      <c r="O146" s="190" t="s">
        <v>206</v>
      </c>
      <c r="P146" s="190"/>
      <c r="Q146" s="190"/>
      <c r="R146" s="190"/>
      <c r="S146" s="372" t="s">
        <v>245</v>
      </c>
      <c r="T146" s="373"/>
      <c r="U146" s="188"/>
      <c r="V146" s="188"/>
    </row>
    <row r="147" spans="1:22" s="51" customFormat="1" ht="15" hidden="1" customHeight="1">
      <c r="A147" s="40"/>
      <c r="B147" s="190"/>
      <c r="C147" s="191"/>
      <c r="D147" s="190"/>
      <c r="E147" s="190"/>
      <c r="F147" s="190"/>
      <c r="G147" s="190"/>
      <c r="H147" s="190"/>
      <c r="I147" s="372"/>
      <c r="J147" s="373"/>
      <c r="K147" s="190"/>
      <c r="L147" s="190"/>
      <c r="M147" s="190"/>
      <c r="N147" s="190"/>
      <c r="O147" s="190"/>
      <c r="P147" s="190"/>
      <c r="Q147" s="190"/>
      <c r="R147" s="190"/>
      <c r="S147" s="372"/>
      <c r="T147" s="373"/>
      <c r="U147" s="188"/>
      <c r="V147" s="188"/>
    </row>
    <row r="148" spans="1:22" s="51" customFormat="1" ht="15" hidden="1" customHeight="1">
      <c r="A148" s="40"/>
      <c r="B148" s="190" t="s">
        <v>248</v>
      </c>
      <c r="C148" s="191"/>
      <c r="D148" s="190"/>
      <c r="E148" s="190"/>
      <c r="F148" s="190"/>
      <c r="G148" s="190"/>
      <c r="H148" s="190"/>
      <c r="I148" s="372" t="s">
        <v>249</v>
      </c>
      <c r="J148" s="373"/>
      <c r="K148" s="190"/>
      <c r="L148" s="190"/>
      <c r="M148" s="190"/>
      <c r="N148" s="190"/>
      <c r="O148" s="190" t="s">
        <v>206</v>
      </c>
      <c r="P148" s="190"/>
      <c r="Q148" s="190"/>
      <c r="R148" s="190"/>
      <c r="S148" s="372" t="s">
        <v>207</v>
      </c>
      <c r="T148" s="373"/>
      <c r="U148" s="188"/>
      <c r="V148" s="188"/>
    </row>
    <row r="149" spans="1:22" s="51" customFormat="1" ht="15" hidden="1" customHeight="1">
      <c r="A149" s="40"/>
      <c r="B149" s="190" t="s">
        <v>250</v>
      </c>
      <c r="C149" s="191"/>
      <c r="D149" s="190"/>
      <c r="E149" s="190"/>
      <c r="F149" s="190"/>
      <c r="G149" s="190"/>
      <c r="H149" s="190"/>
      <c r="I149" s="372" t="s">
        <v>249</v>
      </c>
      <c r="J149" s="373"/>
      <c r="K149" s="190"/>
      <c r="L149" s="190"/>
      <c r="M149" s="190"/>
      <c r="N149" s="190"/>
      <c r="O149" s="190" t="s">
        <v>206</v>
      </c>
      <c r="P149" s="190"/>
      <c r="Q149" s="190"/>
      <c r="R149" s="190"/>
      <c r="S149" s="372" t="s">
        <v>207</v>
      </c>
      <c r="T149" s="373"/>
      <c r="U149" s="188"/>
      <c r="V149" s="188"/>
    </row>
    <row r="150" spans="1:22" s="51" customFormat="1" ht="15" hidden="1" customHeight="1">
      <c r="A150" s="40"/>
      <c r="B150" s="190" t="s">
        <v>251</v>
      </c>
      <c r="C150" s="191"/>
      <c r="D150" s="190"/>
      <c r="E150" s="190"/>
      <c r="F150" s="190"/>
      <c r="G150" s="190"/>
      <c r="H150" s="190"/>
      <c r="I150" s="372" t="s">
        <v>249</v>
      </c>
      <c r="J150" s="373"/>
      <c r="K150" s="190"/>
      <c r="L150" s="190"/>
      <c r="M150" s="190"/>
      <c r="N150" s="190"/>
      <c r="O150" s="190" t="s">
        <v>206</v>
      </c>
      <c r="P150" s="190"/>
      <c r="Q150" s="190"/>
      <c r="R150" s="190"/>
      <c r="S150" s="372" t="s">
        <v>207</v>
      </c>
      <c r="T150" s="373"/>
      <c r="U150" s="188"/>
      <c r="V150" s="188"/>
    </row>
    <row r="151" spans="1:22" s="51" customFormat="1" ht="15" hidden="1" customHeight="1">
      <c r="A151" s="40"/>
      <c r="B151" s="190" t="s">
        <v>252</v>
      </c>
      <c r="C151" s="191"/>
      <c r="D151" s="190"/>
      <c r="E151" s="190"/>
      <c r="F151" s="190"/>
      <c r="G151" s="190"/>
      <c r="H151" s="190"/>
      <c r="I151" s="372" t="s">
        <v>249</v>
      </c>
      <c r="J151" s="373"/>
      <c r="K151" s="190"/>
      <c r="L151" s="190"/>
      <c r="M151" s="190"/>
      <c r="N151" s="190"/>
      <c r="O151" s="190" t="s">
        <v>206</v>
      </c>
      <c r="P151" s="190"/>
      <c r="Q151" s="190"/>
      <c r="R151" s="190"/>
      <c r="S151" s="372" t="s">
        <v>207</v>
      </c>
      <c r="T151" s="373"/>
      <c r="U151" s="188"/>
      <c r="V151" s="188"/>
    </row>
    <row r="152" spans="1:22" s="51" customFormat="1" ht="15" hidden="1" customHeight="1">
      <c r="A152" s="40"/>
      <c r="B152" s="190" t="s">
        <v>253</v>
      </c>
      <c r="C152" s="191"/>
      <c r="D152" s="190"/>
      <c r="E152" s="190"/>
      <c r="F152" s="190"/>
      <c r="G152" s="190"/>
      <c r="H152" s="190"/>
      <c r="I152" s="372" t="s">
        <v>249</v>
      </c>
      <c r="J152" s="373"/>
      <c r="K152" s="190"/>
      <c r="L152" s="190"/>
      <c r="M152" s="190"/>
      <c r="N152" s="190"/>
      <c r="O152" s="190" t="s">
        <v>206</v>
      </c>
      <c r="P152" s="190"/>
      <c r="Q152" s="190"/>
      <c r="R152" s="190"/>
      <c r="S152" s="372" t="s">
        <v>207</v>
      </c>
      <c r="T152" s="373"/>
      <c r="U152" s="188"/>
      <c r="V152" s="188"/>
    </row>
    <row r="153" spans="1:22" s="51" customFormat="1" ht="15" hidden="1" customHeight="1">
      <c r="A153" s="40"/>
      <c r="B153" s="190"/>
      <c r="C153" s="191"/>
      <c r="D153" s="190"/>
      <c r="E153" s="190"/>
      <c r="F153" s="190"/>
      <c r="G153" s="190"/>
      <c r="H153" s="190"/>
      <c r="I153" s="372"/>
      <c r="J153" s="373"/>
      <c r="K153" s="190"/>
      <c r="L153" s="190"/>
      <c r="M153" s="190"/>
      <c r="N153" s="190"/>
      <c r="O153" s="190"/>
      <c r="P153" s="190"/>
      <c r="Q153" s="190"/>
      <c r="R153" s="190"/>
      <c r="S153" s="372"/>
      <c r="T153" s="373"/>
      <c r="U153" s="188"/>
      <c r="V153" s="188"/>
    </row>
    <row r="154" spans="1:22" s="51" customFormat="1" ht="15" hidden="1" customHeight="1">
      <c r="A154" s="40"/>
      <c r="B154" s="190" t="s">
        <v>222</v>
      </c>
      <c r="C154" s="191"/>
      <c r="D154" s="190"/>
      <c r="E154" s="190"/>
      <c r="F154" s="190"/>
      <c r="G154" s="190"/>
      <c r="H154" s="190"/>
      <c r="I154" s="372" t="s">
        <v>205</v>
      </c>
      <c r="J154" s="373"/>
      <c r="K154" s="190"/>
      <c r="L154" s="190"/>
      <c r="M154" s="190"/>
      <c r="N154" s="190"/>
      <c r="O154" s="190" t="s">
        <v>206</v>
      </c>
      <c r="P154" s="190"/>
      <c r="Q154" s="190"/>
      <c r="R154" s="190"/>
      <c r="S154" s="372"/>
      <c r="T154" s="373"/>
      <c r="U154" s="188"/>
      <c r="V154" s="188"/>
    </row>
    <row r="155" spans="1:22" s="51" customFormat="1" ht="15" hidden="1" customHeight="1">
      <c r="A155" s="40"/>
      <c r="B155" s="190" t="s">
        <v>223</v>
      </c>
      <c r="C155" s="191"/>
      <c r="D155" s="190"/>
      <c r="E155" s="190"/>
      <c r="F155" s="190"/>
      <c r="G155" s="190"/>
      <c r="H155" s="190"/>
      <c r="I155" s="372" t="s">
        <v>205</v>
      </c>
      <c r="J155" s="373"/>
      <c r="K155" s="190"/>
      <c r="L155" s="190"/>
      <c r="M155" s="190"/>
      <c r="N155" s="190"/>
      <c r="O155" s="190" t="s">
        <v>206</v>
      </c>
      <c r="P155" s="190"/>
      <c r="Q155" s="190"/>
      <c r="R155" s="190"/>
      <c r="S155" s="372"/>
      <c r="T155" s="373"/>
      <c r="U155" s="188"/>
      <c r="V155" s="189"/>
    </row>
    <row r="156" spans="1:22" s="51" customFormat="1" ht="15" hidden="1" customHeight="1">
      <c r="A156" s="40"/>
      <c r="B156" s="190" t="s">
        <v>221</v>
      </c>
      <c r="C156" s="191"/>
      <c r="D156" s="190"/>
      <c r="E156" s="190"/>
      <c r="F156" s="190"/>
      <c r="G156" s="190"/>
      <c r="H156" s="190"/>
      <c r="I156" s="372" t="s">
        <v>205</v>
      </c>
      <c r="J156" s="373"/>
      <c r="K156" s="190"/>
      <c r="L156" s="190"/>
      <c r="M156" s="190"/>
      <c r="N156" s="190"/>
      <c r="O156" s="190" t="s">
        <v>206</v>
      </c>
      <c r="P156" s="190"/>
      <c r="Q156" s="190"/>
      <c r="R156" s="190"/>
      <c r="S156" s="372"/>
      <c r="T156" s="373"/>
      <c r="U156" s="188"/>
      <c r="V156" s="188"/>
    </row>
    <row r="157" spans="1:22" s="51" customFormat="1" ht="15" hidden="1" customHeight="1">
      <c r="A157" s="40"/>
      <c r="B157" s="190" t="s">
        <v>313</v>
      </c>
      <c r="C157" s="191"/>
      <c r="D157" s="190"/>
      <c r="E157" s="190"/>
      <c r="F157" s="190"/>
      <c r="G157" s="190"/>
      <c r="H157" s="190"/>
      <c r="I157" s="372" t="s">
        <v>205</v>
      </c>
      <c r="J157" s="373"/>
      <c r="K157" s="190"/>
      <c r="L157" s="190"/>
      <c r="M157" s="190"/>
      <c r="N157" s="190"/>
      <c r="O157" s="190" t="s">
        <v>206</v>
      </c>
      <c r="P157" s="190"/>
      <c r="Q157" s="190"/>
      <c r="R157" s="190"/>
      <c r="S157" s="372"/>
      <c r="T157" s="373"/>
      <c r="U157" s="188"/>
      <c r="V157" s="188"/>
    </row>
    <row r="158" spans="1:22" s="51" customFormat="1" ht="15" hidden="1" customHeight="1">
      <c r="A158" s="40"/>
      <c r="B158" s="190" t="s">
        <v>314</v>
      </c>
      <c r="C158" s="191"/>
      <c r="D158" s="190"/>
      <c r="E158" s="190"/>
      <c r="F158" s="190"/>
      <c r="G158" s="190"/>
      <c r="H158" s="190"/>
      <c r="I158" s="372" t="s">
        <v>205</v>
      </c>
      <c r="J158" s="373"/>
      <c r="K158" s="190"/>
      <c r="L158" s="190"/>
      <c r="M158" s="190"/>
      <c r="N158" s="190"/>
      <c r="O158" s="190" t="s">
        <v>206</v>
      </c>
      <c r="P158" s="190"/>
      <c r="Q158" s="190"/>
      <c r="R158" s="190"/>
      <c r="S158" s="372"/>
      <c r="T158" s="373"/>
      <c r="U158" s="188"/>
      <c r="V158" s="189"/>
    </row>
    <row r="159" spans="1:22" s="51" customFormat="1" ht="15" hidden="1" customHeight="1">
      <c r="A159" s="40"/>
      <c r="B159" s="190"/>
      <c r="C159" s="191"/>
      <c r="D159" s="190"/>
      <c r="E159" s="190"/>
      <c r="F159" s="190"/>
      <c r="G159" s="190"/>
      <c r="H159" s="190"/>
      <c r="I159" s="372"/>
      <c r="J159" s="373"/>
      <c r="K159" s="190"/>
      <c r="L159" s="190"/>
      <c r="M159" s="190"/>
      <c r="N159" s="190"/>
      <c r="O159" s="190"/>
      <c r="P159" s="190"/>
      <c r="Q159" s="190"/>
      <c r="R159" s="190"/>
      <c r="S159" s="372"/>
      <c r="T159" s="373"/>
      <c r="U159" s="188"/>
      <c r="V159" s="188"/>
    </row>
    <row r="160" spans="1:22" s="51" customFormat="1" ht="15" hidden="1" customHeight="1">
      <c r="A160" s="40"/>
      <c r="B160" s="190" t="s">
        <v>229</v>
      </c>
      <c r="C160" s="191"/>
      <c r="D160" s="190"/>
      <c r="E160" s="190"/>
      <c r="F160" s="190"/>
      <c r="G160" s="190"/>
      <c r="H160" s="190"/>
      <c r="I160" s="372" t="s">
        <v>205</v>
      </c>
      <c r="J160" s="373"/>
      <c r="K160" s="190"/>
      <c r="L160" s="190"/>
      <c r="M160" s="190"/>
      <c r="N160" s="190"/>
      <c r="O160" s="190" t="s">
        <v>225</v>
      </c>
      <c r="P160" s="190"/>
      <c r="Q160" s="190"/>
      <c r="R160" s="190"/>
      <c r="S160" s="372"/>
      <c r="T160" s="373"/>
      <c r="U160" s="188"/>
      <c r="V160" s="188"/>
    </row>
    <row r="161" spans="1:22" s="51" customFormat="1" ht="15" hidden="1" customHeight="1">
      <c r="A161" s="40"/>
      <c r="B161" s="190" t="s">
        <v>224</v>
      </c>
      <c r="C161" s="191"/>
      <c r="D161" s="190"/>
      <c r="E161" s="190"/>
      <c r="F161" s="190"/>
      <c r="G161" s="190"/>
      <c r="H161" s="190"/>
      <c r="I161" s="372" t="s">
        <v>205</v>
      </c>
      <c r="J161" s="373"/>
      <c r="K161" s="190"/>
      <c r="L161" s="190"/>
      <c r="M161" s="190"/>
      <c r="N161" s="190"/>
      <c r="O161" s="190" t="s">
        <v>225</v>
      </c>
      <c r="P161" s="190"/>
      <c r="Q161" s="190"/>
      <c r="R161" s="190"/>
      <c r="S161" s="372" t="s">
        <v>207</v>
      </c>
      <c r="T161" s="373"/>
      <c r="U161" s="188"/>
      <c r="V161" s="189"/>
    </row>
    <row r="162" spans="1:22" s="51" customFormat="1" ht="15" hidden="1" customHeight="1">
      <c r="A162" s="40"/>
      <c r="B162" s="190" t="s">
        <v>226</v>
      </c>
      <c r="C162" s="191"/>
      <c r="D162" s="190"/>
      <c r="E162" s="190"/>
      <c r="F162" s="190"/>
      <c r="G162" s="190"/>
      <c r="H162" s="190"/>
      <c r="I162" s="372" t="s">
        <v>227</v>
      </c>
      <c r="J162" s="373"/>
      <c r="K162" s="190"/>
      <c r="L162" s="190"/>
      <c r="M162" s="190"/>
      <c r="N162" s="190"/>
      <c r="O162" s="190" t="s">
        <v>225</v>
      </c>
      <c r="P162" s="190"/>
      <c r="Q162" s="190"/>
      <c r="R162" s="190"/>
      <c r="S162" s="372" t="s">
        <v>207</v>
      </c>
      <c r="T162" s="373"/>
      <c r="U162" s="188"/>
      <c r="V162" s="188"/>
    </row>
    <row r="163" spans="1:22" s="51" customFormat="1" ht="15" hidden="1" customHeight="1">
      <c r="A163" s="40"/>
      <c r="B163" s="190" t="s">
        <v>228</v>
      </c>
      <c r="C163" s="191"/>
      <c r="D163" s="190"/>
      <c r="E163" s="190"/>
      <c r="F163" s="190"/>
      <c r="G163" s="190"/>
      <c r="H163" s="190"/>
      <c r="I163" s="372" t="s">
        <v>205</v>
      </c>
      <c r="J163" s="373"/>
      <c r="K163" s="190"/>
      <c r="L163" s="190"/>
      <c r="M163" s="190"/>
      <c r="N163" s="190"/>
      <c r="O163" s="190" t="s">
        <v>225</v>
      </c>
      <c r="P163" s="190"/>
      <c r="Q163" s="190"/>
      <c r="R163" s="190"/>
      <c r="S163" s="372" t="s">
        <v>207</v>
      </c>
      <c r="T163" s="373"/>
      <c r="U163" s="188"/>
      <c r="V163" s="188"/>
    </row>
    <row r="164" spans="1:22" s="51" customFormat="1" ht="15" hidden="1" customHeight="1">
      <c r="A164" s="40"/>
      <c r="B164" s="190"/>
      <c r="C164" s="191"/>
      <c r="D164" s="190"/>
      <c r="E164" s="190"/>
      <c r="F164" s="190"/>
      <c r="G164" s="190"/>
      <c r="H164" s="190"/>
      <c r="I164" s="279"/>
      <c r="J164" s="280"/>
      <c r="K164" s="190"/>
      <c r="L164" s="190"/>
      <c r="M164" s="190"/>
      <c r="N164" s="190"/>
      <c r="O164" s="190"/>
      <c r="P164" s="190"/>
      <c r="Q164" s="190"/>
      <c r="R164" s="190"/>
      <c r="S164" s="279"/>
      <c r="T164" s="280"/>
      <c r="U164" s="188"/>
      <c r="V164" s="188"/>
    </row>
    <row r="165" spans="1:22" s="51" customFormat="1" ht="15" hidden="1" customHeight="1">
      <c r="A165" s="40"/>
      <c r="B165" s="190" t="s">
        <v>315</v>
      </c>
      <c r="C165" s="191"/>
      <c r="D165" s="190"/>
      <c r="E165" s="190"/>
      <c r="F165" s="190"/>
      <c r="G165" s="190"/>
      <c r="H165" s="190"/>
      <c r="I165" s="372" t="s">
        <v>205</v>
      </c>
      <c r="J165" s="373"/>
      <c r="K165" s="190"/>
      <c r="L165" s="190"/>
      <c r="M165" s="190"/>
      <c r="N165" s="190"/>
      <c r="O165" s="190" t="s">
        <v>206</v>
      </c>
      <c r="P165" s="190"/>
      <c r="Q165" s="190"/>
      <c r="R165" s="190"/>
      <c r="S165" s="372" t="s">
        <v>237</v>
      </c>
      <c r="T165" s="373"/>
      <c r="U165" s="188"/>
      <c r="V165" s="188"/>
    </row>
    <row r="166" spans="1:22" s="51" customFormat="1" ht="15" hidden="1" customHeight="1">
      <c r="A166" s="40"/>
      <c r="B166" s="190" t="s">
        <v>238</v>
      </c>
      <c r="C166" s="191"/>
      <c r="D166" s="190"/>
      <c r="E166" s="190"/>
      <c r="F166" s="190"/>
      <c r="G166" s="190"/>
      <c r="H166" s="190"/>
      <c r="I166" s="372" t="s">
        <v>205</v>
      </c>
      <c r="J166" s="373"/>
      <c r="K166" s="190"/>
      <c r="L166" s="190"/>
      <c r="M166" s="190"/>
      <c r="N166" s="190"/>
      <c r="O166" s="190" t="s">
        <v>206</v>
      </c>
      <c r="P166" s="190"/>
      <c r="Q166" s="190"/>
      <c r="R166" s="190"/>
      <c r="S166" s="372" t="s">
        <v>237</v>
      </c>
      <c r="T166" s="373"/>
      <c r="U166" s="188"/>
      <c r="V166" s="188"/>
    </row>
    <row r="167" spans="1:22" s="51" customFormat="1" ht="15" hidden="1" customHeight="1">
      <c r="A167" s="40"/>
      <c r="B167" s="190" t="s">
        <v>239</v>
      </c>
      <c r="C167" s="191"/>
      <c r="D167" s="190"/>
      <c r="E167" s="190"/>
      <c r="F167" s="190"/>
      <c r="G167" s="190"/>
      <c r="H167" s="190"/>
      <c r="I167" s="372" t="s">
        <v>205</v>
      </c>
      <c r="J167" s="373"/>
      <c r="K167" s="190"/>
      <c r="L167" s="190"/>
      <c r="M167" s="190"/>
      <c r="N167" s="190"/>
      <c r="O167" s="190" t="s">
        <v>206</v>
      </c>
      <c r="P167" s="190"/>
      <c r="Q167" s="190"/>
      <c r="R167" s="190"/>
      <c r="S167" s="372" t="s">
        <v>237</v>
      </c>
      <c r="T167" s="373"/>
      <c r="U167" s="188"/>
      <c r="V167" s="188"/>
    </row>
    <row r="168" spans="1:22" s="51" customFormat="1" ht="15" hidden="1" customHeight="1">
      <c r="A168" s="40"/>
      <c r="B168" s="190"/>
      <c r="C168" s="191"/>
      <c r="D168" s="190"/>
      <c r="E168" s="190"/>
      <c r="F168" s="190"/>
      <c r="G168" s="190"/>
      <c r="H168" s="190"/>
      <c r="I168" s="372"/>
      <c r="J168" s="373"/>
      <c r="K168" s="190"/>
      <c r="L168" s="190"/>
      <c r="M168" s="190"/>
      <c r="N168" s="190"/>
      <c r="O168" s="190"/>
      <c r="P168" s="190"/>
      <c r="Q168" s="190"/>
      <c r="R168" s="190"/>
      <c r="S168" s="372"/>
      <c r="T168" s="373"/>
      <c r="U168" s="188"/>
      <c r="V168" s="188"/>
    </row>
    <row r="169" spans="1:22" s="51" customFormat="1" ht="15" hidden="1" customHeight="1">
      <c r="A169" s="40"/>
      <c r="B169" s="190" t="s">
        <v>230</v>
      </c>
      <c r="C169" s="191"/>
      <c r="D169" s="190"/>
      <c r="E169" s="190"/>
      <c r="F169" s="190"/>
      <c r="G169" s="190"/>
      <c r="H169" s="190"/>
      <c r="I169" s="372" t="s">
        <v>205</v>
      </c>
      <c r="J169" s="373"/>
      <c r="K169" s="190"/>
      <c r="L169" s="190"/>
      <c r="M169" s="190"/>
      <c r="N169" s="190"/>
      <c r="O169" s="190" t="s">
        <v>206</v>
      </c>
      <c r="P169" s="190"/>
      <c r="Q169" s="190"/>
      <c r="R169" s="190"/>
      <c r="S169" s="372" t="s">
        <v>231</v>
      </c>
      <c r="T169" s="373"/>
      <c r="U169" s="188"/>
      <c r="V169" s="188"/>
    </row>
    <row r="170" spans="1:22" s="51" customFormat="1" ht="15" hidden="1" customHeight="1">
      <c r="A170" s="40"/>
      <c r="B170" s="190" t="s">
        <v>232</v>
      </c>
      <c r="C170" s="191"/>
      <c r="D170" s="190"/>
      <c r="E170" s="190"/>
      <c r="F170" s="190"/>
      <c r="G170" s="190"/>
      <c r="H170" s="190"/>
      <c r="I170" s="372" t="s">
        <v>205</v>
      </c>
      <c r="J170" s="373"/>
      <c r="K170" s="190"/>
      <c r="L170" s="190"/>
      <c r="M170" s="190"/>
      <c r="N170" s="190"/>
      <c r="O170" s="190" t="s">
        <v>206</v>
      </c>
      <c r="P170" s="190"/>
      <c r="Q170" s="190"/>
      <c r="R170" s="190"/>
      <c r="S170" s="372" t="s">
        <v>207</v>
      </c>
      <c r="T170" s="373"/>
      <c r="U170" s="188"/>
      <c r="V170" s="188"/>
    </row>
    <row r="171" spans="1:22" s="51" customFormat="1" ht="15" hidden="1" customHeight="1">
      <c r="A171" s="40"/>
      <c r="B171" s="190" t="s">
        <v>233</v>
      </c>
      <c r="C171" s="191"/>
      <c r="D171" s="190"/>
      <c r="E171" s="190"/>
      <c r="F171" s="190"/>
      <c r="G171" s="190"/>
      <c r="H171" s="190"/>
      <c r="I171" s="372" t="s">
        <v>205</v>
      </c>
      <c r="J171" s="373"/>
      <c r="K171" s="190"/>
      <c r="L171" s="190"/>
      <c r="M171" s="190"/>
      <c r="N171" s="190"/>
      <c r="O171" s="190" t="s">
        <v>206</v>
      </c>
      <c r="P171" s="190"/>
      <c r="Q171" s="190"/>
      <c r="R171" s="190"/>
      <c r="S171" s="372" t="s">
        <v>207</v>
      </c>
      <c r="T171" s="373"/>
      <c r="U171" s="188"/>
      <c r="V171" s="188"/>
    </row>
    <row r="172" spans="1:22" s="51" customFormat="1" ht="15" hidden="1" customHeight="1">
      <c r="A172" s="40"/>
      <c r="B172" s="190"/>
      <c r="C172" s="191"/>
      <c r="D172" s="190"/>
      <c r="E172" s="190"/>
      <c r="F172" s="190"/>
      <c r="G172" s="190"/>
      <c r="H172" s="190"/>
      <c r="I172" s="372"/>
      <c r="J172" s="373"/>
      <c r="K172" s="190"/>
      <c r="L172" s="190"/>
      <c r="M172" s="190"/>
      <c r="N172" s="190"/>
      <c r="O172" s="190"/>
      <c r="P172" s="190"/>
      <c r="Q172" s="190"/>
      <c r="R172" s="190"/>
      <c r="S172" s="372"/>
      <c r="T172" s="373"/>
      <c r="U172" s="188"/>
      <c r="V172" s="188"/>
    </row>
    <row r="173" spans="1:22" s="51" customFormat="1" ht="15" hidden="1" customHeight="1">
      <c r="A173" s="40"/>
      <c r="B173" s="190" t="s">
        <v>234</v>
      </c>
      <c r="C173" s="191"/>
      <c r="D173" s="190"/>
      <c r="E173" s="190"/>
      <c r="F173" s="190"/>
      <c r="G173" s="190"/>
      <c r="H173" s="190"/>
      <c r="I173" s="372" t="s">
        <v>205</v>
      </c>
      <c r="J173" s="373"/>
      <c r="K173" s="190"/>
      <c r="L173" s="190"/>
      <c r="M173" s="190"/>
      <c r="N173" s="190"/>
      <c r="O173" s="190" t="s">
        <v>206</v>
      </c>
      <c r="P173" s="190"/>
      <c r="Q173" s="190"/>
      <c r="R173" s="190"/>
      <c r="S173" s="372" t="s">
        <v>231</v>
      </c>
      <c r="T173" s="373"/>
      <c r="U173" s="188"/>
      <c r="V173" s="188"/>
    </row>
    <row r="174" spans="1:22" s="51" customFormat="1" ht="15" hidden="1" customHeight="1">
      <c r="A174" s="40"/>
      <c r="B174" s="190" t="s">
        <v>235</v>
      </c>
      <c r="C174" s="191"/>
      <c r="D174" s="190"/>
      <c r="E174" s="190"/>
      <c r="F174" s="190"/>
      <c r="G174" s="190"/>
      <c r="H174" s="190"/>
      <c r="I174" s="372" t="s">
        <v>205</v>
      </c>
      <c r="J174" s="373"/>
      <c r="K174" s="190"/>
      <c r="L174" s="190"/>
      <c r="M174" s="190"/>
      <c r="N174" s="190"/>
      <c r="O174" s="190" t="s">
        <v>206</v>
      </c>
      <c r="P174" s="190"/>
      <c r="Q174" s="190"/>
      <c r="R174" s="190"/>
      <c r="S174" s="372" t="s">
        <v>207</v>
      </c>
      <c r="T174" s="373"/>
      <c r="U174" s="188"/>
      <c r="V174" s="188"/>
    </row>
    <row r="175" spans="1:22" s="51" customFormat="1" ht="15" hidden="1" customHeight="1">
      <c r="A175" s="40"/>
      <c r="B175" s="190" t="s">
        <v>236</v>
      </c>
      <c r="C175" s="191"/>
      <c r="D175" s="190"/>
      <c r="E175" s="190"/>
      <c r="F175" s="190"/>
      <c r="G175" s="190"/>
      <c r="H175" s="190"/>
      <c r="I175" s="372" t="s">
        <v>205</v>
      </c>
      <c r="J175" s="373"/>
      <c r="K175" s="190"/>
      <c r="L175" s="190"/>
      <c r="M175" s="190"/>
      <c r="N175" s="190"/>
      <c r="O175" s="190" t="s">
        <v>206</v>
      </c>
      <c r="P175" s="190"/>
      <c r="Q175" s="190"/>
      <c r="R175" s="190"/>
      <c r="S175" s="372" t="s">
        <v>207</v>
      </c>
      <c r="T175" s="373"/>
      <c r="U175" s="188"/>
      <c r="V175" s="188"/>
    </row>
    <row r="176" spans="1:22" s="51" customFormat="1" ht="15" hidden="1" customHeight="1">
      <c r="A176" s="40"/>
      <c r="B176" s="190"/>
      <c r="C176" s="191"/>
      <c r="D176" s="190"/>
      <c r="E176" s="190"/>
      <c r="F176" s="190"/>
      <c r="G176" s="190"/>
      <c r="H176" s="190"/>
      <c r="I176" s="372"/>
      <c r="J176" s="373"/>
      <c r="K176" s="190"/>
      <c r="L176" s="190"/>
      <c r="M176" s="190"/>
      <c r="N176" s="190"/>
      <c r="O176" s="190"/>
      <c r="P176" s="190"/>
      <c r="Q176" s="190"/>
      <c r="R176" s="190"/>
      <c r="S176" s="372"/>
      <c r="T176" s="373"/>
      <c r="U176" s="188"/>
      <c r="V176" s="188"/>
    </row>
    <row r="177" spans="1:22" s="51" customFormat="1" ht="15" hidden="1" customHeight="1">
      <c r="A177" s="40"/>
      <c r="B177" s="190" t="s">
        <v>215</v>
      </c>
      <c r="C177" s="191"/>
      <c r="D177" s="190"/>
      <c r="E177" s="190"/>
      <c r="F177" s="190"/>
      <c r="G177" s="190"/>
      <c r="H177" s="190"/>
      <c r="I177" s="372" t="s">
        <v>205</v>
      </c>
      <c r="J177" s="373"/>
      <c r="K177" s="190"/>
      <c r="L177" s="190"/>
      <c r="M177" s="190"/>
      <c r="N177" s="190"/>
      <c r="O177" s="190" t="s">
        <v>206</v>
      </c>
      <c r="P177" s="190"/>
      <c r="Q177" s="190"/>
      <c r="R177" s="190"/>
      <c r="S177" s="372" t="s">
        <v>207</v>
      </c>
      <c r="T177" s="373"/>
      <c r="U177" s="188"/>
      <c r="V177" s="188"/>
    </row>
    <row r="178" spans="1:22" s="51" customFormat="1" ht="15" hidden="1" customHeight="1">
      <c r="A178" s="40"/>
      <c r="B178" s="190" t="s">
        <v>316</v>
      </c>
      <c r="C178" s="191"/>
      <c r="D178" s="190"/>
      <c r="E178" s="190"/>
      <c r="F178" s="190"/>
      <c r="G178" s="190"/>
      <c r="H178" s="190"/>
      <c r="I178" s="372" t="s">
        <v>205</v>
      </c>
      <c r="J178" s="373"/>
      <c r="K178" s="190"/>
      <c r="L178" s="190"/>
      <c r="M178" s="190"/>
      <c r="N178" s="190"/>
      <c r="O178" s="190" t="s">
        <v>206</v>
      </c>
      <c r="P178" s="190"/>
      <c r="Q178" s="190"/>
      <c r="R178" s="190"/>
      <c r="S178" s="372"/>
      <c r="T178" s="373"/>
      <c r="U178" s="188"/>
      <c r="V178" s="188"/>
    </row>
    <row r="179" spans="1:22" s="51" customFormat="1" ht="13.2" hidden="1">
      <c r="A179" s="40"/>
      <c r="B179" s="190" t="s">
        <v>301</v>
      </c>
      <c r="C179" s="191"/>
      <c r="D179" s="190"/>
      <c r="E179" s="190"/>
      <c r="F179" s="190"/>
      <c r="G179" s="190"/>
      <c r="H179" s="190"/>
      <c r="I179" s="372" t="s">
        <v>205</v>
      </c>
      <c r="J179" s="373"/>
      <c r="K179" s="190"/>
      <c r="L179" s="190"/>
      <c r="M179" s="190"/>
      <c r="N179" s="190"/>
      <c r="O179" s="190" t="s">
        <v>206</v>
      </c>
      <c r="P179" s="190"/>
      <c r="Q179" s="190"/>
      <c r="R179" s="190"/>
      <c r="S179" s="372" t="s">
        <v>317</v>
      </c>
      <c r="T179" s="373"/>
      <c r="U179" s="188"/>
      <c r="V179" s="188"/>
    </row>
    <row r="180" spans="1:22" ht="12.75" hidden="1" customHeight="1"/>
    <row r="181" spans="1:22" ht="12.75" hidden="1" customHeight="1"/>
    <row r="183" spans="1:22" ht="12.75" hidden="1" customHeight="1"/>
    <row r="184" spans="1:22" ht="12.75" hidden="1" customHeight="1"/>
    <row r="185" spans="1:22" ht="12.75" hidden="1" customHeight="1"/>
    <row r="186" spans="1:22" ht="12.75" hidden="1" customHeight="1"/>
    <row r="187" spans="1:22" ht="12.75" hidden="1" customHeight="1"/>
    <row r="188" spans="1:22" ht="12.75" hidden="1" customHeight="1"/>
    <row r="189" spans="1:22" ht="12.75" hidden="1" customHeight="1"/>
    <row r="190" spans="1:22" ht="12.75" hidden="1" customHeight="1"/>
    <row r="191" spans="1:22" ht="12.75" hidden="1" customHeight="1"/>
    <row r="192" spans="1:22" ht="12.75" hidden="1" customHeight="1"/>
    <row r="193" ht="12.75" hidden="1" customHeight="1"/>
    <row r="201" ht="12.75" hidden="1" customHeight="1"/>
    <row r="202" ht="12.75" hidden="1" customHeight="1"/>
    <row r="203" ht="12.75" hidden="1" customHeight="1"/>
    <row r="204" ht="12.75" hidden="1" customHeight="1"/>
    <row r="205" ht="12.75" hidden="1" customHeight="1"/>
    <row r="209" ht="12.75" hidden="1" customHeight="1"/>
    <row r="217" ht="12.75" hidden="1" customHeight="1"/>
    <row r="218" ht="12.75" hidden="1" customHeight="1"/>
    <row r="219" ht="12.75" hidden="1" customHeight="1"/>
    <row r="220" ht="12.75" hidden="1" customHeight="1"/>
    <row r="233" ht="12.75" hidden="1" customHeight="1"/>
    <row r="234" ht="12.75" hidden="1" customHeight="1"/>
    <row r="235" ht="12.75" hidden="1" customHeight="1"/>
    <row r="236" ht="12.75" hidden="1" customHeight="1"/>
    <row r="237" ht="12.75" hidden="1" customHeight="1"/>
    <row r="241"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sheetData>
  <mergeCells count="122">
    <mergeCell ref="I179:J179"/>
    <mergeCell ref="S179:T179"/>
    <mergeCell ref="B104:T104"/>
    <mergeCell ref="B122:T122"/>
    <mergeCell ref="I160:J160"/>
    <mergeCell ref="S160:T160"/>
    <mergeCell ref="I176:J176"/>
    <mergeCell ref="S176:T176"/>
    <mergeCell ref="I177:J177"/>
    <mergeCell ref="S177:T177"/>
    <mergeCell ref="I178:J178"/>
    <mergeCell ref="S178:T178"/>
    <mergeCell ref="I165:J165"/>
    <mergeCell ref="S165:T165"/>
    <mergeCell ref="I167:J167"/>
    <mergeCell ref="S167:T167"/>
    <mergeCell ref="I166:J166"/>
    <mergeCell ref="S166:T166"/>
    <mergeCell ref="I162:J162"/>
    <mergeCell ref="S162:T162"/>
    <mergeCell ref="I163:J163"/>
    <mergeCell ref="S163:T163"/>
    <mergeCell ref="I159:J159"/>
    <mergeCell ref="S159:T159"/>
    <mergeCell ref="B53:V53"/>
    <mergeCell ref="B76:T76"/>
    <mergeCell ref="B77:T77"/>
    <mergeCell ref="B88:T88"/>
    <mergeCell ref="B96:T96"/>
    <mergeCell ref="B97:T97"/>
    <mergeCell ref="I175:J175"/>
    <mergeCell ref="S175:T175"/>
    <mergeCell ref="I171:J171"/>
    <mergeCell ref="S171:T171"/>
    <mergeCell ref="I172:J172"/>
    <mergeCell ref="S172:T172"/>
    <mergeCell ref="I173:J173"/>
    <mergeCell ref="S173:T173"/>
    <mergeCell ref="I174:J174"/>
    <mergeCell ref="S174:T174"/>
    <mergeCell ref="I168:J168"/>
    <mergeCell ref="S168:T168"/>
    <mergeCell ref="I169:J169"/>
    <mergeCell ref="S169:T169"/>
    <mergeCell ref="I170:J170"/>
    <mergeCell ref="S170:T170"/>
    <mergeCell ref="I161:J161"/>
    <mergeCell ref="S161:T161"/>
    <mergeCell ref="I156:J156"/>
    <mergeCell ref="S156:T156"/>
    <mergeCell ref="I157:J157"/>
    <mergeCell ref="S157:T157"/>
    <mergeCell ref="I158:J158"/>
    <mergeCell ref="S158:T158"/>
    <mergeCell ref="I153:J153"/>
    <mergeCell ref="S153:T153"/>
    <mergeCell ref="I154:J154"/>
    <mergeCell ref="S154:T154"/>
    <mergeCell ref="I155:J155"/>
    <mergeCell ref="S155:T155"/>
    <mergeCell ref="I150:J150"/>
    <mergeCell ref="S150:T150"/>
    <mergeCell ref="I151:J151"/>
    <mergeCell ref="S151:T151"/>
    <mergeCell ref="I152:J152"/>
    <mergeCell ref="S152:T152"/>
    <mergeCell ref="I147:J147"/>
    <mergeCell ref="S147:T147"/>
    <mergeCell ref="I148:J148"/>
    <mergeCell ref="S148:T148"/>
    <mergeCell ref="I149:J149"/>
    <mergeCell ref="S149:T149"/>
    <mergeCell ref="I144:J144"/>
    <mergeCell ref="S144:T144"/>
    <mergeCell ref="I145:J145"/>
    <mergeCell ref="S145:T145"/>
    <mergeCell ref="I146:J146"/>
    <mergeCell ref="S146:T146"/>
    <mergeCell ref="I141:J141"/>
    <mergeCell ref="S141:T141"/>
    <mergeCell ref="I142:J142"/>
    <mergeCell ref="S142:T142"/>
    <mergeCell ref="I143:J143"/>
    <mergeCell ref="S143:T143"/>
    <mergeCell ref="I138:J138"/>
    <mergeCell ref="S138:T138"/>
    <mergeCell ref="I139:J139"/>
    <mergeCell ref="S139:T139"/>
    <mergeCell ref="S133:T133"/>
    <mergeCell ref="S134:T134"/>
    <mergeCell ref="S135:T135"/>
    <mergeCell ref="I140:J140"/>
    <mergeCell ref="S140:T140"/>
    <mergeCell ref="I135:J135"/>
    <mergeCell ref="I136:J136"/>
    <mergeCell ref="S136:T136"/>
    <mergeCell ref="I137:J137"/>
    <mergeCell ref="S137:T137"/>
    <mergeCell ref="C2:H2"/>
    <mergeCell ref="I2:N2"/>
    <mergeCell ref="U2:V2"/>
    <mergeCell ref="B9:V9"/>
    <mergeCell ref="I131:J131"/>
    <mergeCell ref="S131:T131"/>
    <mergeCell ref="I132:J132"/>
    <mergeCell ref="S132:T132"/>
    <mergeCell ref="I134:J134"/>
    <mergeCell ref="I124:J124"/>
    <mergeCell ref="I125:J125"/>
    <mergeCell ref="S126:T126"/>
    <mergeCell ref="S127:T127"/>
    <mergeCell ref="I126:J126"/>
    <mergeCell ref="I127:J127"/>
    <mergeCell ref="I128:J128"/>
    <mergeCell ref="S128:T128"/>
    <mergeCell ref="I129:J129"/>
    <mergeCell ref="S129:T129"/>
    <mergeCell ref="I130:J130"/>
    <mergeCell ref="S130:T130"/>
    <mergeCell ref="I133:J133"/>
    <mergeCell ref="B10:V10"/>
    <mergeCell ref="B31:V31"/>
  </mergeCells>
  <conditionalFormatting sqref="B76:B77">
    <cfRule type="expression" dxfId="10" priority="10">
      <formula>OR($T76="N")</formula>
    </cfRule>
  </conditionalFormatting>
  <conditionalFormatting sqref="B87:B88">
    <cfRule type="expression" dxfId="9" priority="8">
      <formula>OR($T87="N")</formula>
    </cfRule>
  </conditionalFormatting>
  <conditionalFormatting sqref="B109">
    <cfRule type="expression" dxfId="8" priority="6">
      <formula>OR($T109="N")</formula>
    </cfRule>
  </conditionalFormatting>
  <conditionalFormatting sqref="B123:C123">
    <cfRule type="expression" dxfId="7" priority="11">
      <formula>OR($T123="N")</formula>
    </cfRule>
  </conditionalFormatting>
  <conditionalFormatting sqref="B48:L48">
    <cfRule type="expression" dxfId="6" priority="2">
      <formula>OR($T48="N")</formula>
    </cfRule>
  </conditionalFormatting>
  <conditionalFormatting sqref="B11:V13 L14:M14 O14:V14 B14:K27 L15:V26 B28:V30 B31:B32 B33:T34 B49:V52 B55:T75 B89:T95 B98:T99 L100:T100 B101:T103 B105:T107">
    <cfRule type="expression" dxfId="5" priority="5">
      <formula>OR($T11="N")</formula>
    </cfRule>
  </conditionalFormatting>
  <conditionalFormatting sqref="B35:V47">
    <cfRule type="expression" dxfId="4" priority="3">
      <formula>OR($T35="N")</formula>
    </cfRule>
  </conditionalFormatting>
  <conditionalFormatting sqref="C54:T54">
    <cfRule type="expression" dxfId="3" priority="4">
      <formula>OR($T54="N")</formula>
    </cfRule>
  </conditionalFormatting>
  <conditionalFormatting sqref="C87:T87">
    <cfRule type="expression" dxfId="2" priority="1">
      <formula>OR($T87="N")</formula>
    </cfRule>
  </conditionalFormatting>
  <conditionalFormatting sqref="L27 N27:V27 C32:T32 N48:V48 B53:B54 B78:T86 B96:B97 B100:J100 B104 I123 O123:P123">
    <cfRule type="expression" dxfId="1" priority="9">
      <formula>OR($T27="N")</formula>
    </cfRule>
  </conditionalFormatting>
  <conditionalFormatting sqref="U32:V34">
    <cfRule type="expression" dxfId="0" priority="7">
      <formula>OR($T32="N")</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3471-D647-4901-84BC-A53CADEADFDD}">
  <dimension ref="A1"/>
  <sheetViews>
    <sheetView topLeftCell="A16" workbookViewId="0">
      <selection activeCell="Q36" sqref="Q36"/>
    </sheetView>
  </sheetViews>
  <sheetFormatPr baseColWidth="10" defaultRowHeight="13.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DFF17-5B50-4F31-ACBE-B4AB52C8AA63}">
  <dimension ref="A1"/>
  <sheetViews>
    <sheetView topLeftCell="A66" workbookViewId="0">
      <selection activeCell="G70" sqref="G70"/>
    </sheetView>
  </sheetViews>
  <sheetFormatPr baseColWidth="10"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21:Z81"/>
  <sheetViews>
    <sheetView workbookViewId="0"/>
  </sheetViews>
  <sheetFormatPr baseColWidth="10" defaultColWidth="12.6640625" defaultRowHeight="15.75" customHeight="1"/>
  <sheetData>
    <row r="21" spans="1:26" ht="9"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72" spans="1:1" ht="13.2">
      <c r="A72" s="3" t="s">
        <v>255</v>
      </c>
    </row>
    <row r="73" spans="1:1" ht="13.2">
      <c r="A73" s="1" t="s">
        <v>256</v>
      </c>
    </row>
    <row r="74" spans="1:1" ht="13.2">
      <c r="A74" s="1" t="s">
        <v>257</v>
      </c>
    </row>
    <row r="75" spans="1:1" ht="13.2">
      <c r="A75" s="1" t="s">
        <v>258</v>
      </c>
    </row>
    <row r="76" spans="1:1" ht="13.2">
      <c r="A76" s="1" t="s">
        <v>259</v>
      </c>
    </row>
    <row r="77" spans="1:1" ht="13.2">
      <c r="A77" s="1" t="s">
        <v>260</v>
      </c>
    </row>
    <row r="78" spans="1:1" ht="13.2">
      <c r="A78" s="1" t="s">
        <v>261</v>
      </c>
    </row>
    <row r="79" spans="1:1" ht="13.2">
      <c r="A79" s="1" t="s">
        <v>262</v>
      </c>
    </row>
    <row r="80" spans="1:1" ht="13.2">
      <c r="A80" s="1" t="s">
        <v>263</v>
      </c>
    </row>
    <row r="81" spans="1:1" ht="13.2">
      <c r="A81" s="1" t="s">
        <v>264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3:A9"/>
  <sheetViews>
    <sheetView workbookViewId="0"/>
  </sheetViews>
  <sheetFormatPr baseColWidth="10" defaultColWidth="12.6640625" defaultRowHeight="15.75" customHeight="1"/>
  <cols>
    <col min="1" max="1" width="108.33203125" customWidth="1"/>
  </cols>
  <sheetData>
    <row r="3" spans="1:1">
      <c r="A3" s="4" t="s">
        <v>265</v>
      </c>
    </row>
    <row r="4" spans="1:1">
      <c r="A4" s="5" t="s">
        <v>266</v>
      </c>
    </row>
    <row r="5" spans="1:1">
      <c r="A5" s="5" t="s">
        <v>267</v>
      </c>
    </row>
    <row r="6" spans="1:1">
      <c r="A6" s="4"/>
    </row>
    <row r="7" spans="1:1">
      <c r="A7" s="4" t="s">
        <v>268</v>
      </c>
    </row>
    <row r="8" spans="1:1">
      <c r="A8" s="5" t="s">
        <v>269</v>
      </c>
    </row>
    <row r="9" spans="1:1">
      <c r="A9" s="5" t="s">
        <v>270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ENDESA</vt:lpstr>
      <vt:lpstr>NATURGY</vt:lpstr>
      <vt:lpstr>REPSOL.</vt:lpstr>
      <vt:lpstr>IBERDROLA</vt:lpstr>
      <vt:lpstr>GANA</vt:lpstr>
      <vt:lpstr>TOTAL.</vt:lpstr>
      <vt:lpstr>TOTAL</vt:lpstr>
      <vt:lpstr>REPSOL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Subero Subero</dc:creator>
  <cp:lastModifiedBy>Subero Subero</cp:lastModifiedBy>
  <dcterms:created xsi:type="dcterms:W3CDTF">2026-03-02T09:36:12Z</dcterms:created>
  <dcterms:modified xsi:type="dcterms:W3CDTF">2026-05-25T10:59:26Z</dcterms:modified>
</cp:coreProperties>
</file>